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updateLinks="always" autoCompressPictures="0"/>
  <mc:AlternateContent xmlns:mc="http://schemas.openxmlformats.org/markup-compatibility/2006">
    <mc:Choice Requires="x15">
      <x15ac:absPath xmlns:x15ac="http://schemas.microsoft.com/office/spreadsheetml/2010/11/ac" url="J:\01 - ENB - files\Data\ASTD\2017 ATDBR\SOS Submissions\"/>
    </mc:Choice>
  </mc:AlternateContent>
  <bookViews>
    <workbookView xWindow="0" yWindow="0" windowWidth="14505" windowHeight="10140" tabRatio="824" activeTab="2"/>
  </bookViews>
  <sheets>
    <sheet name="Monthly Summary" sheetId="4" r:id="rId1"/>
    <sheet name="Monthly Report" sheetId="7" r:id="rId2"/>
    <sheet name="2017 Budget" sheetId="10" r:id="rId3"/>
  </sheets>
  <definedNames>
    <definedName name="_xlnm.Print_Area" localSheetId="1">'Monthly Report'!$A$1:$F$40</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24" i="4" l="1"/>
  <c r="H17" i="4"/>
  <c r="H6" i="4"/>
  <c r="O16" i="4"/>
  <c r="O23" i="4"/>
  <c r="O29" i="4"/>
  <c r="O41" i="4"/>
  <c r="O40" i="4"/>
  <c r="N16" i="4"/>
  <c r="N23" i="4"/>
  <c r="N29" i="4"/>
  <c r="N41" i="4"/>
  <c r="N40" i="4"/>
  <c r="M16" i="4"/>
  <c r="M23" i="4"/>
  <c r="M29" i="4"/>
  <c r="M41" i="4"/>
  <c r="M40" i="4"/>
  <c r="L16" i="4"/>
  <c r="L23" i="4"/>
  <c r="L29" i="4"/>
  <c r="L41" i="4"/>
  <c r="L40" i="4"/>
  <c r="K16" i="4"/>
  <c r="K23" i="4"/>
  <c r="K29" i="4"/>
  <c r="K41" i="4"/>
  <c r="K40" i="4"/>
  <c r="J16" i="4"/>
  <c r="J23" i="4"/>
  <c r="J29" i="4"/>
  <c r="J41" i="4"/>
  <c r="J40" i="4"/>
  <c r="I16" i="4"/>
  <c r="I23" i="4"/>
  <c r="I29" i="4"/>
  <c r="I41" i="4"/>
  <c r="I40" i="4"/>
  <c r="H16" i="4"/>
  <c r="H23" i="4"/>
  <c r="H29" i="4"/>
  <c r="H41" i="4"/>
  <c r="H40" i="4"/>
  <c r="G17" i="4"/>
  <c r="G16" i="4"/>
  <c r="G21" i="4"/>
  <c r="G23" i="4"/>
  <c r="G29" i="4"/>
  <c r="G41" i="4"/>
  <c r="G40" i="4"/>
  <c r="F7" i="4"/>
  <c r="F6" i="4"/>
  <c r="E24" i="4"/>
  <c r="P24" i="4"/>
  <c r="F17" i="4"/>
  <c r="F16" i="4"/>
  <c r="F23" i="4"/>
  <c r="F29" i="4"/>
  <c r="F41" i="4"/>
  <c r="F40" i="4"/>
  <c r="C38" i="7"/>
  <c r="P22" i="4"/>
  <c r="C16" i="7"/>
  <c r="D16" i="4"/>
  <c r="E16" i="4"/>
  <c r="P16" i="4"/>
  <c r="C13" i="7"/>
  <c r="P35" i="4"/>
  <c r="C23" i="7"/>
  <c r="P20" i="4"/>
  <c r="C14" i="7"/>
  <c r="P21" i="4"/>
  <c r="C15" i="7"/>
  <c r="P39" i="4"/>
  <c r="C26" i="7"/>
  <c r="P38" i="4"/>
  <c r="C25" i="7"/>
  <c r="P26" i="4"/>
  <c r="P25" i="4"/>
  <c r="C17" i="7"/>
  <c r="P27" i="4"/>
  <c r="C19" i="7"/>
  <c r="P28" i="4"/>
  <c r="C20" i="7"/>
  <c r="D29" i="4"/>
  <c r="E29" i="4"/>
  <c r="P29" i="4"/>
  <c r="C21" i="7"/>
  <c r="P37" i="4"/>
  <c r="C22" i="7"/>
  <c r="P36" i="4"/>
  <c r="C24" i="7"/>
  <c r="C28" i="7"/>
  <c r="E41" i="4"/>
  <c r="E7" i="4"/>
  <c r="E6" i="4"/>
  <c r="E13" i="4"/>
  <c r="E23" i="4"/>
  <c r="E40" i="4"/>
  <c r="D41" i="4"/>
  <c r="B22" i="7"/>
  <c r="E22" i="7"/>
  <c r="D22" i="7"/>
  <c r="B37" i="4"/>
  <c r="B39" i="4"/>
  <c r="B38" i="4"/>
  <c r="B36" i="4"/>
  <c r="B35" i="4"/>
  <c r="B34" i="4"/>
  <c r="B33" i="4"/>
  <c r="B32" i="4"/>
  <c r="B31" i="4"/>
  <c r="B30" i="4"/>
  <c r="B28" i="4"/>
  <c r="B27" i="4"/>
  <c r="B26" i="4"/>
  <c r="B25" i="4"/>
  <c r="B24" i="4"/>
  <c r="B22" i="4"/>
  <c r="B21" i="4"/>
  <c r="B20" i="4"/>
  <c r="B19" i="4"/>
  <c r="B18" i="4"/>
  <c r="B17" i="4"/>
  <c r="B12" i="4"/>
  <c r="B11" i="4"/>
  <c r="B10" i="4"/>
  <c r="B9" i="4"/>
  <c r="B8" i="4"/>
  <c r="B15" i="10"/>
  <c r="D13" i="4"/>
  <c r="B7" i="4"/>
  <c r="B6" i="4"/>
  <c r="B16" i="4"/>
  <c r="B23" i="4"/>
  <c r="B22" i="10"/>
  <c r="C18" i="7"/>
  <c r="P7" i="4"/>
  <c r="P10" i="4"/>
  <c r="C7" i="7"/>
  <c r="B28" i="10"/>
  <c r="B12" i="10"/>
  <c r="F13" i="4"/>
  <c r="D23" i="4"/>
  <c r="C40" i="4"/>
  <c r="B29" i="4"/>
  <c r="B41" i="4"/>
  <c r="C39" i="7"/>
  <c r="P8" i="4"/>
  <c r="P9" i="4"/>
  <c r="C6" i="7"/>
  <c r="P11" i="4"/>
  <c r="C8" i="7"/>
  <c r="P12" i="4"/>
  <c r="P6" i="4"/>
  <c r="P18" i="4"/>
  <c r="P30" i="4"/>
  <c r="P31" i="4"/>
  <c r="P32" i="4"/>
  <c r="P34" i="4"/>
  <c r="P17" i="4"/>
  <c r="C13" i="4"/>
  <c r="G13" i="4"/>
  <c r="H13" i="4"/>
  <c r="I13" i="4"/>
  <c r="J13" i="4"/>
  <c r="K13" i="4"/>
  <c r="L13" i="4"/>
  <c r="M13" i="4"/>
  <c r="N13" i="4"/>
  <c r="O13" i="4"/>
  <c r="B13" i="4"/>
  <c r="B26" i="7"/>
  <c r="B25" i="7"/>
  <c r="B24" i="7"/>
  <c r="B23" i="7"/>
  <c r="B20" i="7"/>
  <c r="B19" i="7"/>
  <c r="B16" i="7"/>
  <c r="B15" i="7"/>
  <c r="B14" i="7"/>
  <c r="B9" i="7"/>
  <c r="B8" i="7"/>
  <c r="B7" i="7"/>
  <c r="B6" i="7"/>
  <c r="B5" i="7"/>
  <c r="B4" i="7"/>
  <c r="B3" i="7"/>
  <c r="D17" i="7"/>
  <c r="D26" i="7"/>
  <c r="B21" i="7"/>
  <c r="B39" i="10"/>
  <c r="B40" i="10"/>
  <c r="E19" i="7"/>
  <c r="B10" i="7"/>
  <c r="E16" i="7"/>
  <c r="B13" i="7"/>
  <c r="B40" i="4"/>
  <c r="D19" i="7"/>
  <c r="D20" i="7"/>
  <c r="D25" i="7"/>
  <c r="E24" i="7"/>
  <c r="D24" i="7"/>
  <c r="E23" i="7"/>
  <c r="P23" i="4"/>
  <c r="D40" i="4"/>
  <c r="E18" i="7"/>
  <c r="D18" i="7"/>
  <c r="D15" i="7"/>
  <c r="E15" i="7"/>
  <c r="C9" i="7"/>
  <c r="D9" i="7"/>
  <c r="C5" i="7"/>
  <c r="E5" i="7"/>
  <c r="E8" i="7"/>
  <c r="D8" i="7"/>
  <c r="D7" i="7"/>
  <c r="E7" i="7"/>
  <c r="C3" i="7"/>
  <c r="D3" i="7"/>
  <c r="D6" i="7"/>
  <c r="E6" i="7"/>
  <c r="P13" i="4"/>
  <c r="C4" i="7"/>
  <c r="D16" i="7"/>
  <c r="B27" i="7"/>
  <c r="E17" i="7"/>
  <c r="P41" i="4"/>
  <c r="B28" i="7"/>
  <c r="D5" i="7"/>
  <c r="P40" i="4"/>
  <c r="E20" i="7"/>
  <c r="D23" i="7"/>
  <c r="E25" i="7"/>
  <c r="D21" i="7"/>
  <c r="E21" i="7"/>
  <c r="E13" i="7"/>
  <c r="D14" i="7"/>
  <c r="E14" i="7"/>
  <c r="C10" i="7"/>
  <c r="E10" i="7"/>
  <c r="E3" i="7"/>
  <c r="D4" i="7"/>
  <c r="E4" i="7"/>
  <c r="E28" i="7"/>
  <c r="C27" i="7"/>
  <c r="E27" i="7"/>
  <c r="D10" i="7"/>
  <c r="D13" i="7"/>
  <c r="D27" i="7"/>
  <c r="D28" i="7"/>
</calcChain>
</file>

<file path=xl/sharedStrings.xml><?xml version="1.0" encoding="utf-8"?>
<sst xmlns="http://schemas.openxmlformats.org/spreadsheetml/2006/main" count="143" uniqueCount="87">
  <si>
    <t>Income</t>
  </si>
  <si>
    <t>Membership Dues</t>
  </si>
  <si>
    <t>Monthly Meetings</t>
  </si>
  <si>
    <t>Bank Interest on Certificates of Deposit</t>
  </si>
  <si>
    <t>CHIPS</t>
  </si>
  <si>
    <t>Professional Development</t>
  </si>
  <si>
    <t>ATD BR Sponsorships</t>
  </si>
  <si>
    <t>Miscellaneous</t>
  </si>
  <si>
    <t>Expenses</t>
  </si>
  <si>
    <t>Office Supplies</t>
  </si>
  <si>
    <t>Technology/Website</t>
  </si>
  <si>
    <t>Speakers</t>
  </si>
  <si>
    <t>Community Outreach</t>
  </si>
  <si>
    <t>Fees</t>
  </si>
  <si>
    <t xml:space="preserve">Bank </t>
  </si>
  <si>
    <t>Student Scholarships</t>
  </si>
  <si>
    <t>Chapter Leader Expenses</t>
  </si>
  <si>
    <t>ALC</t>
  </si>
  <si>
    <t>End of Year Gifts</t>
  </si>
  <si>
    <t>Retreat</t>
  </si>
  <si>
    <t>Annual Transition Meeting</t>
  </si>
  <si>
    <t>Insurance</t>
  </si>
  <si>
    <t>Financial Audit</t>
  </si>
  <si>
    <t>Membership Enrichment</t>
  </si>
  <si>
    <t>APRIL</t>
  </si>
  <si>
    <t>MAY</t>
  </si>
  <si>
    <t>JUNE</t>
  </si>
  <si>
    <t>JULY</t>
  </si>
  <si>
    <t>SEPT</t>
  </si>
  <si>
    <t>OCT</t>
  </si>
  <si>
    <t>NOV</t>
  </si>
  <si>
    <t>DEC</t>
  </si>
  <si>
    <t>JAN</t>
  </si>
  <si>
    <t>MAR</t>
  </si>
  <si>
    <t>AUG</t>
  </si>
  <si>
    <t>FEB</t>
  </si>
  <si>
    <t>ANNUAL BUDGETED</t>
  </si>
  <si>
    <t>Monthly Meetings*</t>
  </si>
  <si>
    <t>Venues/Meals</t>
  </si>
  <si>
    <t>Total</t>
  </si>
  <si>
    <t>Projected Remaining Income</t>
  </si>
  <si>
    <t>% Projected Income Collected</t>
  </si>
  <si>
    <t>*Bundled Payments Included in Membership Dues</t>
  </si>
  <si>
    <t>TOTAL INCOME</t>
  </si>
  <si>
    <t>Note: Total "collected" funds equals income plus mandatory PayPal fees that were retained.</t>
  </si>
  <si>
    <t>Balance</t>
  </si>
  <si>
    <t>% Projected Expenses Paid</t>
  </si>
  <si>
    <t>TOTAL EXPENSES PAID FROM BANK STATEMENTS (AMT. TO RECONCILE)</t>
  </si>
  <si>
    <t>GROSS EXPENSES (PAID EXPENSES PLUS PAYPAL FEES RETAINED)</t>
  </si>
  <si>
    <t xml:space="preserve">Cash on Hand to Make Change at Meetings </t>
  </si>
  <si>
    <t xml:space="preserve">Pending Deposits </t>
  </si>
  <si>
    <t>Less Outstanding Checks / Debit Card Payments / Online PayPal Pmts</t>
  </si>
  <si>
    <t>Adjusted/Reconciled Checking Acct Balance</t>
  </si>
  <si>
    <t>Total Chapter Assets</t>
  </si>
  <si>
    <t>Interest on Certificates of Deposit</t>
  </si>
  <si>
    <t xml:space="preserve"> Reimbursement Nat'l Membership</t>
  </si>
  <si>
    <t>TOTAL PAID EXPENSES (INCLUDES PAYPAL)</t>
  </si>
  <si>
    <t>TOTAL EXPENSES FROM BANK STMT</t>
  </si>
  <si>
    <t>Secretary of State Annual Fee</t>
  </si>
  <si>
    <t>TOTAL INCOME FROM BANK STATEMENT</t>
  </si>
  <si>
    <t>Checking Account Balance **
(Bank Statement Ending Balance)</t>
  </si>
  <si>
    <t>NET GAIN / (LOSS) in Assets**</t>
  </si>
  <si>
    <t>Technology/Website*</t>
  </si>
  <si>
    <t xml:space="preserve">Certificate of Deposit  (matures 7/11/16) </t>
  </si>
  <si>
    <t>HRCI Credit Fee</t>
  </si>
  <si>
    <t>HRCI Fee</t>
  </si>
  <si>
    <t>National Membership Transfer</t>
  </si>
  <si>
    <t>Membership Transfer</t>
  </si>
  <si>
    <t>ATD BR Monthly Financial Summary</t>
  </si>
  <si>
    <t>Prepared by Missy Korduner</t>
  </si>
  <si>
    <t>2017 ATDBR Budget</t>
  </si>
  <si>
    <t>Miscellaneous/Paypal</t>
  </si>
  <si>
    <t>Professional Development (Conference/Workshop)</t>
  </si>
  <si>
    <t>Paypal/Payment Tech</t>
  </si>
  <si>
    <t>2017 Budgeted</t>
  </si>
  <si>
    <t>2017 Actual</t>
  </si>
  <si>
    <t>STARTING Checking Acct Balance plus CD Balance on 1/1/17</t>
  </si>
  <si>
    <t>*Jan 2017 - Checks used out of order in 2016; check 1204 &amp; 1205 not used; check 1275, 1276, 1277 used in 2016; 2017 checks began with #1221</t>
  </si>
  <si>
    <t>*Jan 2017 - Paypal transfer occurred on 2/4/17 - did not hit Chase account until 2/7/17</t>
  </si>
  <si>
    <t>*Feb 2017 - Misc Revenue - Paymentech financial adjustment</t>
  </si>
  <si>
    <t>PayPal/Paymentech Fees</t>
  </si>
  <si>
    <t>*Feb 2017 - Paypal/Paymentech Fee includes $25 Paymentech Fee; Manually adjusted "total expenses from bank statement" to include $25 Paymentech fee</t>
  </si>
  <si>
    <t>*March 2017  - $5 misc revenue is paymentech test payment</t>
  </si>
  <si>
    <r>
      <rPr>
        <b/>
        <sz val="11"/>
        <color theme="1"/>
        <rFont val="Calibri"/>
        <family val="2"/>
        <scheme val="minor"/>
      </rPr>
      <t>ATD Baton Rouge Chapter</t>
    </r>
    <r>
      <rPr>
        <sz val="11"/>
        <color theme="1"/>
        <rFont val="Calibri"/>
        <family val="2"/>
        <scheme val="minor"/>
      </rPr>
      <t xml:space="preserve">
2017 Approved Budgeted Financial Statement
Prepared by Missy Korduner, Treasurer on April 5, 2017</t>
    </r>
  </si>
  <si>
    <t>*April 2017 - Issues with Paymentech/WildApricot communication - $130 (Jenelle Roblin); $25 (Gloria West) listed in Paymentech, but not in WildApricot - manually corrected by MK</t>
  </si>
  <si>
    <t>*May 2017 - Revenue shows as $35 more than bank statement due to the $95 debit from bank statement that is actually the $130 refund listed in miscellaneous under expenses ($130-$35=$95)</t>
  </si>
  <si>
    <t>PayPal/Paymentech/ControlScan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</si>
</sst>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quot;$&quot;#,##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20"/>
      <name val="Calibri"/>
      <family val="2"/>
      <scheme val="minor"/>
    </font>
    <font>
      <sz val="8"/>
      <name val="Calibri"/>
      <family val="2"/>
      <scheme val="minor"/>
    </font>
    <font>
      <b/>
      <sz val="14"/>
      <color rgb="FFC00000"/>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7"/>
        <bgColor indexed="64"/>
      </patternFill>
    </fill>
    <fill>
      <patternFill patternType="solid">
        <fgColor rgb="FFFF66CC"/>
        <bgColor indexed="64"/>
      </patternFill>
    </fill>
    <fill>
      <patternFill patternType="solid">
        <fgColor theme="8" tint="-0.49998474074526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s>
  <cellStyleXfs count="48">
    <xf numFmtId="164" fontId="0" fillId="0" borderId="0"/>
    <xf numFmtId="44" fontId="1" fillId="0" borderId="0" applyFont="0" applyFill="0" applyBorder="0" applyAlignment="0" applyProtection="0"/>
    <xf numFmtId="164" fontId="2" fillId="0" borderId="0" applyNumberFormat="0" applyFill="0" applyBorder="0" applyAlignment="0" applyProtection="0"/>
    <xf numFmtId="164" fontId="3" fillId="0" borderId="1" applyNumberFormat="0" applyFill="0" applyAlignment="0" applyProtection="0"/>
    <xf numFmtId="164" fontId="4" fillId="0" borderId="2" applyNumberFormat="0" applyFill="0" applyAlignment="0" applyProtection="0"/>
    <xf numFmtId="164" fontId="5" fillId="0" borderId="3" applyNumberFormat="0" applyFill="0" applyAlignment="0" applyProtection="0"/>
    <xf numFmtId="164" fontId="5" fillId="0" borderId="0" applyNumberFormat="0" applyFill="0" applyBorder="0" applyAlignment="0" applyProtection="0"/>
    <xf numFmtId="164" fontId="6" fillId="2" borderId="0" applyNumberFormat="0" applyBorder="0" applyAlignment="0" applyProtection="0"/>
    <xf numFmtId="164" fontId="7" fillId="3" borderId="0" applyNumberFormat="0" applyBorder="0" applyAlignment="0" applyProtection="0"/>
    <xf numFmtId="164" fontId="8" fillId="4" borderId="0" applyNumberFormat="0" applyBorder="0" applyAlignment="0" applyProtection="0"/>
    <xf numFmtId="164" fontId="9" fillId="5" borderId="4" applyNumberFormat="0" applyAlignment="0" applyProtection="0"/>
    <xf numFmtId="164" fontId="10" fillId="6" borderId="5" applyNumberFormat="0" applyAlignment="0" applyProtection="0"/>
    <xf numFmtId="164" fontId="11" fillId="6" borderId="4" applyNumberFormat="0" applyAlignment="0" applyProtection="0"/>
    <xf numFmtId="164" fontId="12" fillId="0" borderId="6" applyNumberFormat="0" applyFill="0" applyAlignment="0" applyProtection="0"/>
    <xf numFmtId="164" fontId="13" fillId="7" borderId="7" applyNumberFormat="0" applyAlignment="0" applyProtection="0"/>
    <xf numFmtId="164" fontId="14" fillId="0" borderId="0" applyNumberFormat="0" applyFill="0" applyBorder="0" applyAlignment="0" applyProtection="0"/>
    <xf numFmtId="164" fontId="1" fillId="8" borderId="8" applyNumberFormat="0" applyFon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9" borderId="0" applyNumberFormat="0" applyBorder="0" applyAlignment="0" applyProtection="0"/>
    <xf numFmtId="164" fontId="1" fillId="10" borderId="0" applyNumberFormat="0" applyBorder="0" applyAlignment="0" applyProtection="0"/>
    <xf numFmtId="164" fontId="1" fillId="11" borderId="0" applyNumberFormat="0" applyBorder="0" applyAlignment="0" applyProtection="0"/>
    <xf numFmtId="164" fontId="17" fillId="12" borderId="0" applyNumberFormat="0" applyBorder="0" applyAlignment="0" applyProtection="0"/>
    <xf numFmtId="164" fontId="17" fillId="13" borderId="0" applyNumberFormat="0" applyBorder="0" applyAlignment="0" applyProtection="0"/>
    <xf numFmtId="164" fontId="1" fillId="14" borderId="0" applyNumberFormat="0" applyBorder="0" applyAlignment="0" applyProtection="0"/>
    <xf numFmtId="164" fontId="1" fillId="15" borderId="0" applyNumberFormat="0" applyBorder="0" applyAlignment="0" applyProtection="0"/>
    <xf numFmtId="164" fontId="17" fillId="16" borderId="0" applyNumberFormat="0" applyBorder="0" applyAlignment="0" applyProtection="0"/>
    <xf numFmtId="164" fontId="17" fillId="17" borderId="0" applyNumberFormat="0" applyBorder="0" applyAlignment="0" applyProtection="0"/>
    <xf numFmtId="164" fontId="1" fillId="18" borderId="0" applyNumberFormat="0" applyBorder="0" applyAlignment="0" applyProtection="0"/>
    <xf numFmtId="164" fontId="1" fillId="19" borderId="0" applyNumberFormat="0" applyBorder="0" applyAlignment="0" applyProtection="0"/>
    <xf numFmtId="164" fontId="17" fillId="20" borderId="0" applyNumberFormat="0" applyBorder="0" applyAlignment="0" applyProtection="0"/>
    <xf numFmtId="164" fontId="17" fillId="21" borderId="0" applyNumberFormat="0" applyBorder="0" applyAlignment="0" applyProtection="0"/>
    <xf numFmtId="164" fontId="1" fillId="22" borderId="0" applyNumberFormat="0" applyBorder="0" applyAlignment="0" applyProtection="0"/>
    <xf numFmtId="164" fontId="1" fillId="23" borderId="0" applyNumberFormat="0" applyBorder="0" applyAlignment="0" applyProtection="0"/>
    <xf numFmtId="164" fontId="17" fillId="24" borderId="0" applyNumberFormat="0" applyBorder="0" applyAlignment="0" applyProtection="0"/>
    <xf numFmtId="164" fontId="17" fillId="25" borderId="0" applyNumberFormat="0" applyBorder="0" applyAlignment="0" applyProtection="0"/>
    <xf numFmtId="164" fontId="1" fillId="26" borderId="0" applyNumberFormat="0" applyBorder="0" applyAlignment="0" applyProtection="0"/>
    <xf numFmtId="164" fontId="1" fillId="27" borderId="0" applyNumberFormat="0" applyBorder="0" applyAlignment="0" applyProtection="0"/>
    <xf numFmtId="164" fontId="17" fillId="28" borderId="0" applyNumberFormat="0" applyBorder="0" applyAlignment="0" applyProtection="0"/>
    <xf numFmtId="164" fontId="17" fillId="29" borderId="0" applyNumberFormat="0" applyBorder="0" applyAlignment="0" applyProtection="0"/>
    <xf numFmtId="164" fontId="1" fillId="30" borderId="0" applyNumberFormat="0" applyBorder="0" applyAlignment="0" applyProtection="0"/>
    <xf numFmtId="164" fontId="1" fillId="31" borderId="0" applyNumberFormat="0" applyBorder="0" applyAlignment="0" applyProtection="0"/>
    <xf numFmtId="164" fontId="17" fillId="32" borderId="0" applyNumberFormat="0" applyBorder="0" applyAlignment="0" applyProtection="0"/>
    <xf numFmtId="9" fontId="1" fillId="0" borderId="0" applyFon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cellStyleXfs>
  <cellXfs count="107">
    <xf numFmtId="164" fontId="0" fillId="0" borderId="0" xfId="0"/>
    <xf numFmtId="44" fontId="0" fillId="0" borderId="0" xfId="1" applyFont="1"/>
    <xf numFmtId="164" fontId="0" fillId="0" borderId="0" xfId="0" applyFont="1"/>
    <xf numFmtId="164" fontId="18" fillId="0" borderId="0" xfId="0" applyFont="1" applyAlignment="1">
      <alignment horizontal="right"/>
    </xf>
    <xf numFmtId="164" fontId="16" fillId="0" borderId="0" xfId="0" applyFont="1"/>
    <xf numFmtId="164" fontId="20" fillId="0" borderId="0" xfId="0" applyFont="1" applyAlignment="1">
      <alignment horizontal="center" vertical="center" wrapText="1"/>
    </xf>
    <xf numFmtId="164" fontId="20" fillId="0" borderId="0" xfId="0" applyFont="1" applyAlignment="1">
      <alignment horizontal="center" vertical="center"/>
    </xf>
    <xf numFmtId="164" fontId="18" fillId="33" borderId="0" xfId="0" applyFont="1" applyFill="1" applyAlignment="1">
      <alignment horizontal="right"/>
    </xf>
    <xf numFmtId="164" fontId="20" fillId="0" borderId="0" xfId="0" applyFont="1" applyFill="1" applyAlignment="1">
      <alignment horizontal="center" vertical="center" wrapText="1"/>
    </xf>
    <xf numFmtId="164" fontId="0" fillId="0" borderId="0" xfId="0" applyFill="1"/>
    <xf numFmtId="164" fontId="21" fillId="0" borderId="0" xfId="0" applyFont="1"/>
    <xf numFmtId="164" fontId="0" fillId="0" borderId="0" xfId="0" applyAlignment="1">
      <alignment wrapText="1"/>
    </xf>
    <xf numFmtId="164" fontId="19" fillId="0" borderId="12" xfId="0" applyFont="1" applyBorder="1" applyAlignment="1">
      <alignment horizontal="right"/>
    </xf>
    <xf numFmtId="44" fontId="0" fillId="0" borderId="12" xfId="0" applyNumberFormat="1" applyBorder="1"/>
    <xf numFmtId="44" fontId="0" fillId="0" borderId="13" xfId="0" applyNumberFormat="1" applyBorder="1"/>
    <xf numFmtId="164" fontId="19" fillId="0" borderId="14" xfId="0" applyFont="1" applyBorder="1" applyAlignment="1">
      <alignment horizontal="right"/>
    </xf>
    <xf numFmtId="44" fontId="0" fillId="0" borderId="14" xfId="0" applyNumberFormat="1" applyBorder="1"/>
    <xf numFmtId="164" fontId="16" fillId="0" borderId="12" xfId="0" applyFont="1" applyBorder="1" applyAlignment="1">
      <alignment horizontal="center" vertical="center" wrapText="1"/>
    </xf>
    <xf numFmtId="44" fontId="0" fillId="0" borderId="12" xfId="1" applyFont="1" applyBorder="1"/>
    <xf numFmtId="164" fontId="16" fillId="0" borderId="0" xfId="0" applyFont="1" applyAlignment="1">
      <alignment horizontal="right"/>
    </xf>
    <xf numFmtId="164" fontId="0" fillId="0" borderId="0" xfId="0" applyFont="1" applyFill="1" applyBorder="1" applyAlignment="1">
      <alignment horizontal="left"/>
    </xf>
    <xf numFmtId="164" fontId="16" fillId="0" borderId="12" xfId="0" applyFont="1" applyFill="1" applyBorder="1" applyAlignment="1">
      <alignment horizontal="center" vertical="center"/>
    </xf>
    <xf numFmtId="164" fontId="16" fillId="0" borderId="12" xfId="0" applyFont="1" applyBorder="1" applyAlignment="1">
      <alignment horizontal="right"/>
    </xf>
    <xf numFmtId="44" fontId="0" fillId="0" borderId="12" xfId="0" applyNumberFormat="1" applyFont="1" applyBorder="1"/>
    <xf numFmtId="44" fontId="0" fillId="0" borderId="13" xfId="0" applyNumberFormat="1" applyFont="1" applyBorder="1"/>
    <xf numFmtId="164" fontId="16" fillId="0" borderId="0" xfId="0" applyFont="1" applyAlignment="1">
      <alignment horizontal="right" wrapText="1"/>
    </xf>
    <xf numFmtId="164" fontId="13" fillId="33" borderId="0" xfId="0" applyFont="1" applyFill="1"/>
    <xf numFmtId="164" fontId="16" fillId="33" borderId="0" xfId="0" applyFont="1" applyFill="1" applyAlignment="1">
      <alignment horizontal="right"/>
    </xf>
    <xf numFmtId="164" fontId="16" fillId="33" borderId="10" xfId="0" applyFont="1" applyFill="1" applyBorder="1" applyAlignment="1">
      <alignment horizontal="right"/>
    </xf>
    <xf numFmtId="164" fontId="0" fillId="33" borderId="0" xfId="0" applyFont="1" applyFill="1"/>
    <xf numFmtId="164" fontId="0" fillId="0" borderId="0" xfId="0" applyFont="1" applyFill="1"/>
    <xf numFmtId="164" fontId="16" fillId="0" borderId="0" xfId="0" applyFont="1" applyAlignment="1">
      <alignment horizontal="center"/>
    </xf>
    <xf numFmtId="44" fontId="0" fillId="0" borderId="15" xfId="1" applyFont="1" applyBorder="1" applyAlignment="1">
      <alignment horizontal="right"/>
    </xf>
    <xf numFmtId="44" fontId="0" fillId="0" borderId="0" xfId="1" applyFont="1" applyAlignment="1">
      <alignment horizontal="right"/>
    </xf>
    <xf numFmtId="44" fontId="0" fillId="0" borderId="11" xfId="1" applyFont="1" applyBorder="1" applyAlignment="1">
      <alignment horizontal="right"/>
    </xf>
    <xf numFmtId="44" fontId="16" fillId="34" borderId="0" xfId="1" applyFont="1" applyFill="1" applyAlignment="1">
      <alignment horizontal="right"/>
    </xf>
    <xf numFmtId="164" fontId="16" fillId="34" borderId="0" xfId="0" applyFont="1" applyFill="1" applyBorder="1" applyAlignment="1">
      <alignment horizontal="right" wrapText="1"/>
    </xf>
    <xf numFmtId="164" fontId="16" fillId="34" borderId="0" xfId="0" applyFont="1" applyFill="1" applyAlignment="1">
      <alignment horizontal="right"/>
    </xf>
    <xf numFmtId="44" fontId="16" fillId="0" borderId="0" xfId="0" applyNumberFormat="1" applyFont="1" applyAlignment="1">
      <alignment vertical="center"/>
    </xf>
    <xf numFmtId="9" fontId="0" fillId="0" borderId="14" xfId="43" applyFont="1" applyBorder="1"/>
    <xf numFmtId="44" fontId="16" fillId="34" borderId="0" xfId="0" applyNumberFormat="1" applyFont="1" applyFill="1"/>
    <xf numFmtId="9" fontId="16" fillId="34" borderId="0" xfId="43" applyFont="1" applyFill="1"/>
    <xf numFmtId="9" fontId="16" fillId="0" borderId="0" xfId="43" applyFont="1" applyAlignment="1">
      <alignment vertical="center"/>
    </xf>
    <xf numFmtId="9" fontId="0" fillId="0" borderId="12" xfId="43" applyFont="1" applyBorder="1"/>
    <xf numFmtId="9" fontId="0" fillId="0" borderId="13" xfId="43" applyFont="1" applyBorder="1"/>
    <xf numFmtId="44" fontId="16" fillId="34" borderId="0" xfId="0" applyNumberFormat="1" applyFont="1" applyFill="1" applyAlignment="1">
      <alignment vertical="center"/>
    </xf>
    <xf numFmtId="9" fontId="16" fillId="34" borderId="0" xfId="43" applyFont="1" applyFill="1" applyAlignment="1">
      <alignment vertical="center"/>
    </xf>
    <xf numFmtId="44" fontId="18" fillId="0" borderId="12" xfId="1" applyFont="1" applyBorder="1" applyAlignment="1">
      <alignment horizontal="right"/>
    </xf>
    <xf numFmtId="164" fontId="18" fillId="0" borderId="0" xfId="0" applyFont="1" applyFill="1" applyAlignment="1">
      <alignment horizontal="right"/>
    </xf>
    <xf numFmtId="44" fontId="18" fillId="0" borderId="12" xfId="1" applyFont="1" applyFill="1" applyBorder="1"/>
    <xf numFmtId="44" fontId="0" fillId="0" borderId="14" xfId="1" applyFont="1" applyBorder="1"/>
    <xf numFmtId="164" fontId="16" fillId="0" borderId="0" xfId="0" applyFont="1" applyFill="1" applyAlignment="1">
      <alignment horizontal="right"/>
    </xf>
    <xf numFmtId="44" fontId="16" fillId="35" borderId="0" xfId="1" applyFont="1" applyFill="1" applyAlignment="1">
      <alignment horizontal="right"/>
    </xf>
    <xf numFmtId="44" fontId="0" fillId="35" borderId="12" xfId="1" applyFont="1" applyFill="1" applyBorder="1"/>
    <xf numFmtId="44" fontId="16" fillId="35" borderId="12" xfId="0" applyNumberFormat="1" applyFont="1" applyFill="1" applyBorder="1"/>
    <xf numFmtId="44" fontId="16" fillId="35" borderId="14" xfId="0" applyNumberFormat="1" applyFont="1" applyFill="1" applyBorder="1"/>
    <xf numFmtId="44" fontId="16" fillId="35" borderId="0" xfId="0" applyNumberFormat="1" applyFont="1" applyFill="1"/>
    <xf numFmtId="44" fontId="16" fillId="35" borderId="0" xfId="1" applyFont="1" applyFill="1"/>
    <xf numFmtId="44" fontId="16" fillId="35" borderId="0" xfId="1" applyFont="1" applyFill="1" applyBorder="1" applyAlignment="1">
      <alignment horizontal="right"/>
    </xf>
    <xf numFmtId="44" fontId="16" fillId="35" borderId="0" xfId="0" applyNumberFormat="1" applyFont="1" applyFill="1" applyBorder="1"/>
    <xf numFmtId="44" fontId="18" fillId="35" borderId="12" xfId="1" applyFont="1" applyFill="1" applyBorder="1" applyAlignment="1">
      <alignment horizontal="right"/>
    </xf>
    <xf numFmtId="44" fontId="18" fillId="35" borderId="12" xfId="0" applyNumberFormat="1" applyFont="1" applyFill="1" applyBorder="1"/>
    <xf numFmtId="164" fontId="16" fillId="36" borderId="0" xfId="0" applyFont="1" applyFill="1" applyAlignment="1">
      <alignment horizontal="right"/>
    </xf>
    <xf numFmtId="44" fontId="16" fillId="36" borderId="0" xfId="1" applyFont="1" applyFill="1"/>
    <xf numFmtId="17" fontId="13" fillId="33" borderId="0" xfId="0" applyNumberFormat="1" applyFont="1" applyFill="1"/>
    <xf numFmtId="164" fontId="20" fillId="0" borderId="0" xfId="0" applyNumberFormat="1" applyFont="1" applyAlignment="1">
      <alignment horizontal="center" vertical="center" wrapText="1"/>
    </xf>
    <xf numFmtId="44" fontId="16" fillId="33" borderId="0" xfId="1" applyFont="1" applyFill="1" applyBorder="1" applyAlignment="1">
      <alignment horizontal="right"/>
    </xf>
    <xf numFmtId="44" fontId="16" fillId="33" borderId="0" xfId="1" applyFont="1" applyFill="1" applyAlignment="1">
      <alignment horizontal="right"/>
    </xf>
    <xf numFmtId="44" fontId="0" fillId="0" borderId="13" xfId="1" applyFont="1" applyBorder="1"/>
    <xf numFmtId="44" fontId="16" fillId="35" borderId="13" xfId="0" applyNumberFormat="1" applyFont="1" applyFill="1" applyBorder="1"/>
    <xf numFmtId="165" fontId="16" fillId="0" borderId="0" xfId="1" applyNumberFormat="1" applyFont="1"/>
    <xf numFmtId="165" fontId="16" fillId="0" borderId="10" xfId="1" applyNumberFormat="1" applyFont="1" applyBorder="1"/>
    <xf numFmtId="165" fontId="16" fillId="0" borderId="0" xfId="1" applyNumberFormat="1" applyFont="1" applyFill="1"/>
    <xf numFmtId="165" fontId="0" fillId="0" borderId="0" xfId="1" applyNumberFormat="1" applyFont="1"/>
    <xf numFmtId="165" fontId="13" fillId="33" borderId="0" xfId="0" applyNumberFormat="1" applyFont="1" applyFill="1"/>
    <xf numFmtId="165" fontId="16" fillId="0" borderId="0" xfId="1" applyNumberFormat="1" applyFont="1" applyFill="1" applyAlignment="1">
      <alignment horizontal="right"/>
    </xf>
    <xf numFmtId="165" fontId="18" fillId="0" borderId="0" xfId="1" applyNumberFormat="1" applyFont="1" applyFill="1" applyAlignment="1">
      <alignment horizontal="right"/>
    </xf>
    <xf numFmtId="165" fontId="18" fillId="0" borderId="0" xfId="1" applyNumberFormat="1" applyFont="1" applyAlignment="1">
      <alignment horizontal="right"/>
    </xf>
    <xf numFmtId="165" fontId="16" fillId="0" borderId="0" xfId="1" applyNumberFormat="1" applyFont="1" applyAlignment="1">
      <alignment horizontal="right"/>
    </xf>
    <xf numFmtId="165" fontId="16" fillId="0" borderId="10" xfId="1" applyNumberFormat="1" applyFont="1" applyBorder="1" applyAlignment="1">
      <alignment horizontal="right"/>
    </xf>
    <xf numFmtId="165" fontId="16" fillId="0" borderId="0" xfId="1" applyNumberFormat="1" applyFont="1" applyFill="1" applyBorder="1" applyAlignment="1">
      <alignment horizontal="right"/>
    </xf>
    <xf numFmtId="44" fontId="18" fillId="0" borderId="12" xfId="1" applyNumberFormat="1" applyFont="1" applyBorder="1" applyAlignment="1">
      <alignment horizontal="right"/>
    </xf>
    <xf numFmtId="164" fontId="16" fillId="0" borderId="0" xfId="0" applyFont="1" applyFill="1" applyAlignment="1">
      <alignment horizontal="left"/>
    </xf>
    <xf numFmtId="44" fontId="0" fillId="0" borderId="14" xfId="0" applyNumberFormat="1" applyBorder="1" applyAlignment="1">
      <alignment horizontal="right"/>
    </xf>
    <xf numFmtId="44" fontId="0" fillId="0" borderId="13" xfId="0" applyNumberFormat="1" applyBorder="1" applyAlignment="1">
      <alignment horizontal="right"/>
    </xf>
    <xf numFmtId="44" fontId="0" fillId="0" borderId="12" xfId="0" applyNumberFormat="1" applyFont="1" applyBorder="1" applyAlignment="1">
      <alignment horizontal="right"/>
    </xf>
    <xf numFmtId="44" fontId="0" fillId="0" borderId="13" xfId="0" applyNumberFormat="1" applyFont="1" applyBorder="1" applyAlignment="1">
      <alignment horizontal="right"/>
    </xf>
    <xf numFmtId="164" fontId="16" fillId="35" borderId="0" xfId="0" applyFont="1" applyFill="1" applyAlignment="1">
      <alignment horizontal="right"/>
    </xf>
    <xf numFmtId="165" fontId="16" fillId="35" borderId="0" xfId="1" applyNumberFormat="1" applyFont="1" applyFill="1" applyAlignment="1">
      <alignment horizontal="right"/>
    </xf>
    <xf numFmtId="165" fontId="16" fillId="35" borderId="0" xfId="1" applyNumberFormat="1" applyFont="1" applyFill="1"/>
    <xf numFmtId="165" fontId="16" fillId="35" borderId="10" xfId="1" applyNumberFormat="1" applyFont="1" applyFill="1" applyBorder="1"/>
    <xf numFmtId="165" fontId="18" fillId="35" borderId="0" xfId="1" applyNumberFormat="1" applyFont="1" applyFill="1" applyAlignment="1">
      <alignment horizontal="right"/>
    </xf>
    <xf numFmtId="165" fontId="16" fillId="35" borderId="10" xfId="1" applyNumberFormat="1" applyFont="1" applyFill="1" applyBorder="1" applyAlignment="1">
      <alignment horizontal="right"/>
    </xf>
    <xf numFmtId="165" fontId="16" fillId="35" borderId="0" xfId="1" applyNumberFormat="1" applyFont="1" applyFill="1" applyBorder="1" applyAlignment="1">
      <alignment horizontal="right"/>
    </xf>
    <xf numFmtId="164" fontId="25" fillId="0" borderId="0" xfId="44"/>
    <xf numFmtId="164" fontId="27" fillId="0" borderId="0" xfId="0" applyFont="1"/>
    <xf numFmtId="164" fontId="0" fillId="36" borderId="0" xfId="0" applyFill="1" applyAlignment="1">
      <alignment horizontal="left" vertical="center" wrapText="1"/>
    </xf>
    <xf numFmtId="164" fontId="22" fillId="0" borderId="0" xfId="0" applyFont="1" applyFill="1" applyAlignment="1">
      <alignment horizontal="center" vertical="center" wrapText="1"/>
    </xf>
    <xf numFmtId="164" fontId="24" fillId="0" borderId="0" xfId="0" applyFont="1" applyAlignment="1">
      <alignment horizontal="center"/>
    </xf>
    <xf numFmtId="164" fontId="18" fillId="0" borderId="0" xfId="0" applyFont="1" applyAlignment="1">
      <alignment horizontal="center"/>
    </xf>
    <xf numFmtId="164" fontId="16" fillId="0" borderId="0" xfId="0" applyFont="1" applyFill="1" applyAlignment="1">
      <alignment horizontal="center"/>
    </xf>
    <xf numFmtId="164" fontId="21" fillId="0" borderId="15" xfId="0" applyFont="1" applyBorder="1" applyAlignment="1">
      <alignment horizontal="right" wrapText="1"/>
    </xf>
    <xf numFmtId="164" fontId="0" fillId="0" borderId="0" xfId="0" applyAlignment="1">
      <alignment horizontal="right" wrapText="1"/>
    </xf>
    <xf numFmtId="164" fontId="16" fillId="34" borderId="0" xfId="0" applyFont="1" applyFill="1" applyAlignment="1">
      <alignment horizontal="right"/>
    </xf>
    <xf numFmtId="164" fontId="0" fillId="0" borderId="0" xfId="0" applyFont="1" applyAlignment="1">
      <alignment horizontal="center" vertical="center" wrapText="1"/>
    </xf>
    <xf numFmtId="164" fontId="0" fillId="0" borderId="15" xfId="0" applyBorder="1" applyAlignment="1">
      <alignment horizontal="right" wrapText="1"/>
    </xf>
    <xf numFmtId="164" fontId="0" fillId="0" borderId="11" xfId="0" applyBorder="1" applyAlignment="1">
      <alignment horizontal="right"/>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Followed Hyperlink" xfId="45" builtinId="9" hidden="1"/>
    <cellStyle name="Followed Hyperlink" xfId="46" builtinId="9" hidden="1"/>
    <cellStyle name="Followed Hyperlink" xfId="47"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66CC"/>
      <color rgb="FFFDE7E3"/>
      <color rgb="FFFBC6BD"/>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190501</xdr:colOff>
      <xdr:row>1</xdr:row>
      <xdr:rowOff>158752</xdr:rowOff>
    </xdr:from>
    <xdr:to>
      <xdr:col>15</xdr:col>
      <xdr:colOff>582083</xdr:colOff>
      <xdr:row>2</xdr:row>
      <xdr:rowOff>1629836</xdr:rowOff>
    </xdr:to>
    <xdr:sp macro="" textlink="">
      <xdr:nvSpPr>
        <xdr:cNvPr id="2" name="TextBox 1"/>
        <xdr:cNvSpPr txBox="1"/>
      </xdr:nvSpPr>
      <xdr:spPr>
        <a:xfrm>
          <a:off x="190501" y="158752"/>
          <a:ext cx="13472582" cy="166158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Instructions: </a:t>
          </a:r>
        </a:p>
        <a:p>
          <a:pPr marL="171450" indent="-171450">
            <a:buFont typeface="Arial" panose="020B0604020202020204" pitchFamily="34" charset="0"/>
            <a:buChar char="•"/>
          </a:pPr>
          <a:r>
            <a:rPr lang="en-US" sz="1300"/>
            <a:t>Do not enter amounts into the pink areas.  These areas have formulas for calculations.  </a:t>
          </a:r>
        </a:p>
        <a:p>
          <a:pPr marL="171450" indent="-171450">
            <a:buFont typeface="Arial" panose="020B0604020202020204" pitchFamily="34" charset="0"/>
            <a:buChar char="•"/>
          </a:pPr>
          <a:r>
            <a:rPr lang="en-US" sz="1300"/>
            <a:t>Some budget items have italicized sub-items below them (Monthly Meetings, Fees, and Chapter Leader Expenses).  Enter the amounts into the sub rows (italicized text).  The spreadsheet will automatically total all italicized rows and roll them up into the main budget item (pink rows).  We use the subitems to calculate the total because these are complex budget items.</a:t>
          </a:r>
        </a:p>
        <a:p>
          <a:pPr marL="171450" indent="-171450">
            <a:buFont typeface="Arial" panose="020B0604020202020204" pitchFamily="34" charset="0"/>
            <a:buChar char="•"/>
          </a:pPr>
          <a:r>
            <a:rPr lang="en-US" sz="1300"/>
            <a:t>Bundle payments should be included in membership dues. </a:t>
          </a:r>
        </a:p>
        <a:p>
          <a:pPr marL="171450" indent="-171450">
            <a:buFont typeface="Arial" panose="020B0604020202020204" pitchFamily="34" charset="0"/>
            <a:buChar char="•"/>
          </a:pPr>
          <a:r>
            <a:rPr lang="en-US" sz="1300"/>
            <a:t>PayPal fees do not pass through the bank account</a:t>
          </a:r>
          <a:r>
            <a:rPr lang="en-US" sz="1300" baseline="0"/>
            <a:t> and are not included in the total expenses from the bank statement.</a:t>
          </a:r>
        </a:p>
        <a:p>
          <a:pPr marL="171450" indent="-171450">
            <a:buFont typeface="Arial" panose="020B0604020202020204" pitchFamily="34" charset="0"/>
            <a:buChar char="•"/>
          </a:pPr>
          <a:r>
            <a:rPr lang="en-US" sz="1300" baseline="0"/>
            <a:t>Total Income from Bank Statement and Total Expenses from Bank Statement should match bank statement amounts.</a:t>
          </a:r>
          <a:endParaRPr lang="en-US" sz="13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29</xdr:row>
      <xdr:rowOff>127000</xdr:rowOff>
    </xdr:from>
    <xdr:to>
      <xdr:col>5</xdr:col>
      <xdr:colOff>742950</xdr:colOff>
      <xdr:row>39</xdr:row>
      <xdr:rowOff>0</xdr:rowOff>
    </xdr:to>
    <xdr:sp macro="" textlink="">
      <xdr:nvSpPr>
        <xdr:cNvPr id="2" name="TextBox 1"/>
        <xdr:cNvSpPr txBox="1"/>
      </xdr:nvSpPr>
      <xdr:spPr>
        <a:xfrm>
          <a:off x="5257800" y="7442200"/>
          <a:ext cx="2181225" cy="2187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1">
              <a:latin typeface="Arial" pitchFamily="34" charset="0"/>
              <a:cs typeface="Arial" pitchFamily="34" charset="0"/>
            </a:rPr>
            <a:t>Adopted by ATDBR Board of Directors</a:t>
          </a:r>
          <a:r>
            <a:rPr lang="en-US" sz="1000" b="1" baseline="0">
              <a:latin typeface="Arial" pitchFamily="34" charset="0"/>
              <a:cs typeface="Arial" pitchFamily="34" charset="0"/>
            </a:rPr>
            <a:t> on:</a:t>
          </a:r>
        </a:p>
        <a:p>
          <a:pPr>
            <a:lnSpc>
              <a:spcPts val="900"/>
            </a:lnSpc>
          </a:pPr>
          <a:endParaRPr lang="en-US" sz="1000" b="1" baseline="0"/>
        </a:p>
        <a:p>
          <a:pPr>
            <a:lnSpc>
              <a:spcPts val="1100"/>
            </a:lnSpc>
          </a:pPr>
          <a:r>
            <a:rPr lang="en-US" sz="1000" b="1" baseline="0">
              <a:latin typeface="Arial" pitchFamily="34" charset="0"/>
              <a:cs typeface="Arial" pitchFamily="34" charset="0"/>
            </a:rPr>
            <a:t>_____________</a:t>
          </a:r>
        </a:p>
        <a:p>
          <a:pPr>
            <a:lnSpc>
              <a:spcPts val="1100"/>
            </a:lnSpc>
          </a:pPr>
          <a:r>
            <a:rPr lang="en-US" sz="1000" b="1" baseline="0">
              <a:latin typeface="Arial" pitchFamily="34" charset="0"/>
              <a:cs typeface="Arial" pitchFamily="34" charset="0"/>
            </a:rPr>
            <a:t>(Date)</a:t>
          </a:r>
        </a:p>
        <a:p>
          <a:pPr>
            <a:lnSpc>
              <a:spcPts val="1200"/>
            </a:lnSpc>
          </a:pPr>
          <a:endParaRPr lang="en-US" sz="1000" b="1" baseline="0"/>
        </a:p>
        <a:p>
          <a:pPr>
            <a:lnSpc>
              <a:spcPts val="1200"/>
            </a:lnSpc>
          </a:pPr>
          <a:r>
            <a:rPr lang="en-US" sz="1000" b="1" baseline="0">
              <a:latin typeface="Arial" pitchFamily="34" charset="0"/>
              <a:cs typeface="Arial" pitchFamily="34" charset="0"/>
            </a:rPr>
            <a:t>Confirmed by:</a:t>
          </a:r>
        </a:p>
        <a:p>
          <a:pPr>
            <a:lnSpc>
              <a:spcPts val="1200"/>
            </a:lnSpc>
          </a:pPr>
          <a:endParaRPr lang="en-US" sz="1000" b="1" baseline="0"/>
        </a:p>
        <a:p>
          <a:pPr>
            <a:lnSpc>
              <a:spcPts val="1200"/>
            </a:lnSpc>
          </a:pPr>
          <a:r>
            <a:rPr lang="en-US" sz="1000" b="1" baseline="0">
              <a:latin typeface="Arial" pitchFamily="34" charset="0"/>
              <a:cs typeface="Arial" pitchFamily="34" charset="0"/>
            </a:rPr>
            <a:t>_________________________.</a:t>
          </a:r>
        </a:p>
        <a:p>
          <a:pPr marL="0" marR="0" indent="0" defTabSz="914400" eaLnBrk="1" fontAlgn="auto" latinLnBrk="0" hangingPunct="1">
            <a:lnSpc>
              <a:spcPts val="1100"/>
            </a:lnSpc>
            <a:spcBef>
              <a:spcPts val="0"/>
            </a:spcBef>
            <a:spcAft>
              <a:spcPts val="0"/>
            </a:spcAft>
            <a:buClrTx/>
            <a:buSzTx/>
            <a:buFontTx/>
            <a:buNone/>
            <a:tabLst/>
            <a:defRPr/>
          </a:pPr>
          <a:r>
            <a:rPr lang="en-US" sz="1000" b="1" baseline="0">
              <a:latin typeface="Arial" pitchFamily="34" charset="0"/>
              <a:cs typeface="Arial" pitchFamily="34" charset="0"/>
            </a:rPr>
            <a:t>Regina Leingang        </a:t>
          </a:r>
          <a:r>
            <a:rPr lang="en-US" sz="1000" b="1" baseline="0">
              <a:solidFill>
                <a:schemeClr val="dk1"/>
              </a:solidFill>
              <a:effectLst/>
              <a:latin typeface="+mn-lt"/>
              <a:ea typeface="+mn-ea"/>
              <a:cs typeface="+mn-cs"/>
            </a:rPr>
            <a:t>(Date)</a:t>
          </a:r>
          <a:endParaRPr lang="en-US" sz="1000" b="1" baseline="0">
            <a:latin typeface="Arial" pitchFamily="34" charset="0"/>
            <a:cs typeface="Arial" pitchFamily="34" charset="0"/>
          </a:endParaRPr>
        </a:p>
        <a:p>
          <a:pPr>
            <a:lnSpc>
              <a:spcPts val="1100"/>
            </a:lnSpc>
          </a:pPr>
          <a:r>
            <a:rPr lang="en-US" sz="1000" b="1" baseline="0">
              <a:latin typeface="Arial" pitchFamily="34" charset="0"/>
              <a:cs typeface="Arial" pitchFamily="34" charset="0"/>
            </a:rPr>
            <a:t>2017 President          </a:t>
          </a:r>
          <a:endParaRPr lang="en-US" sz="1000" b="1" baseline="0"/>
        </a:p>
        <a:p>
          <a:pPr>
            <a:lnSpc>
              <a:spcPts val="1200"/>
            </a:lnSpc>
          </a:pPr>
          <a:endParaRPr lang="en-US" sz="1000" b="1" baseline="0"/>
        </a:p>
        <a:p>
          <a:pPr>
            <a:lnSpc>
              <a:spcPts val="1200"/>
            </a:lnSpc>
          </a:pPr>
          <a:r>
            <a:rPr lang="en-US" sz="1000" b="1" baseline="0">
              <a:latin typeface="Arial" pitchFamily="34" charset="0"/>
              <a:cs typeface="Arial" pitchFamily="34" charset="0"/>
            </a:rPr>
            <a:t>_________________________.</a:t>
          </a:r>
        </a:p>
        <a:p>
          <a:pPr marL="0" marR="0" indent="0" defTabSz="914400" eaLnBrk="1" fontAlgn="auto" latinLnBrk="0" hangingPunct="1">
            <a:lnSpc>
              <a:spcPts val="1100"/>
            </a:lnSpc>
            <a:spcBef>
              <a:spcPts val="0"/>
            </a:spcBef>
            <a:spcAft>
              <a:spcPts val="0"/>
            </a:spcAft>
            <a:buClrTx/>
            <a:buSzTx/>
            <a:buFontTx/>
            <a:buNone/>
            <a:tabLst/>
            <a:defRPr/>
          </a:pPr>
          <a:r>
            <a:rPr lang="en-US" sz="1000" b="1" baseline="0">
              <a:latin typeface="Arial" pitchFamily="34" charset="0"/>
              <a:cs typeface="Arial" pitchFamily="34" charset="0"/>
            </a:rPr>
            <a:t>Missy Korduner          </a:t>
          </a:r>
          <a:r>
            <a:rPr lang="en-US" sz="1000" b="1" baseline="0">
              <a:solidFill>
                <a:schemeClr val="dk1"/>
              </a:solidFill>
              <a:effectLst/>
              <a:latin typeface="+mn-lt"/>
              <a:ea typeface="+mn-ea"/>
              <a:cs typeface="+mn-cs"/>
            </a:rPr>
            <a:t>(Date)</a:t>
          </a:r>
          <a:endParaRPr lang="en-US" sz="1000" b="1"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US" sz="1000" b="1" baseline="0">
              <a:latin typeface="Arial" pitchFamily="34" charset="0"/>
              <a:cs typeface="Arial" pitchFamily="34" charset="0"/>
            </a:rPr>
            <a:t>2017 Treasurer                </a:t>
          </a:r>
          <a:endParaRPr lang="en-US" sz="10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opLeftCell="A16" zoomScale="85" zoomScaleNormal="85" zoomScalePageLayoutView="85" workbookViewId="0">
      <selection activeCell="H25" sqref="H25"/>
    </sheetView>
  </sheetViews>
  <sheetFormatPr defaultColWidth="8.85546875" defaultRowHeight="15" x14ac:dyDescent="0.25"/>
  <cols>
    <col min="1" max="1" width="40.140625" customWidth="1"/>
    <col min="2" max="2" width="14.140625" customWidth="1"/>
    <col min="3" max="3" width="1" style="9" customWidth="1"/>
    <col min="4" max="15" width="11.7109375" customWidth="1"/>
    <col min="16" max="16" width="12.140625" bestFit="1" customWidth="1"/>
  </cols>
  <sheetData>
    <row r="1" spans="1:16" ht="37.5" customHeight="1" x14ac:dyDescent="0.25">
      <c r="A1" s="97" t="s">
        <v>68</v>
      </c>
      <c r="B1" s="97"/>
      <c r="C1" s="97"/>
      <c r="D1" s="97"/>
      <c r="E1" s="97"/>
      <c r="F1" s="97"/>
      <c r="G1" s="97"/>
      <c r="H1" s="97"/>
      <c r="I1" s="97"/>
      <c r="J1" s="97"/>
      <c r="K1" s="97"/>
      <c r="L1" s="97"/>
      <c r="M1" s="97"/>
      <c r="N1" s="97"/>
      <c r="O1" s="97"/>
      <c r="P1" s="97"/>
    </row>
    <row r="2" spans="1:16" x14ac:dyDescent="0.25">
      <c r="A2" s="96"/>
      <c r="B2" s="96"/>
      <c r="C2" s="96"/>
      <c r="D2" s="96"/>
      <c r="E2" s="96"/>
      <c r="F2" s="96"/>
      <c r="G2" s="96"/>
      <c r="H2" s="96"/>
      <c r="I2" s="96"/>
      <c r="J2" s="96"/>
      <c r="K2" s="96"/>
      <c r="L2" s="96"/>
      <c r="M2" s="96"/>
      <c r="N2" s="96"/>
      <c r="O2" s="96"/>
      <c r="P2" s="96"/>
    </row>
    <row r="3" spans="1:16" ht="138.75" customHeight="1" x14ac:dyDescent="0.25">
      <c r="A3" s="96"/>
      <c r="B3" s="96"/>
      <c r="C3" s="96"/>
      <c r="D3" s="96"/>
      <c r="E3" s="96"/>
      <c r="F3" s="96"/>
      <c r="G3" s="96"/>
      <c r="H3" s="96"/>
      <c r="I3" s="96"/>
      <c r="J3" s="96"/>
      <c r="K3" s="96"/>
      <c r="L3" s="96"/>
      <c r="M3" s="96"/>
      <c r="N3" s="96"/>
      <c r="O3" s="96"/>
      <c r="P3" s="96"/>
    </row>
    <row r="4" spans="1:16" ht="37.5" x14ac:dyDescent="0.25">
      <c r="A4" s="65"/>
      <c r="B4" s="5" t="s">
        <v>36</v>
      </c>
      <c r="C4" s="8"/>
      <c r="D4" s="6" t="s">
        <v>32</v>
      </c>
      <c r="E4" s="6" t="s">
        <v>35</v>
      </c>
      <c r="F4" s="6" t="s">
        <v>33</v>
      </c>
      <c r="G4" s="6" t="s">
        <v>24</v>
      </c>
      <c r="H4" s="6" t="s">
        <v>25</v>
      </c>
      <c r="I4" s="6" t="s">
        <v>26</v>
      </c>
      <c r="J4" s="6" t="s">
        <v>27</v>
      </c>
      <c r="K4" s="6" t="s">
        <v>34</v>
      </c>
      <c r="L4" s="6" t="s">
        <v>28</v>
      </c>
      <c r="M4" s="6" t="s">
        <v>29</v>
      </c>
      <c r="N4" s="6" t="s">
        <v>30</v>
      </c>
      <c r="O4" s="6" t="s">
        <v>31</v>
      </c>
      <c r="P4" s="6" t="s">
        <v>39</v>
      </c>
    </row>
    <row r="5" spans="1:16" x14ac:dyDescent="0.25">
      <c r="A5" s="64" t="s">
        <v>0</v>
      </c>
      <c r="B5" s="26"/>
      <c r="C5" s="26"/>
      <c r="D5" s="26"/>
      <c r="E5" s="26"/>
      <c r="F5" s="26"/>
      <c r="G5" s="26"/>
      <c r="H5" s="26"/>
      <c r="I5" s="26"/>
      <c r="J5" s="26"/>
      <c r="K5" s="26"/>
      <c r="L5" s="26"/>
      <c r="M5" s="26"/>
      <c r="N5" s="26"/>
      <c r="O5" s="26"/>
      <c r="P5" s="26"/>
    </row>
    <row r="6" spans="1:16" x14ac:dyDescent="0.25">
      <c r="A6" s="19" t="s">
        <v>1</v>
      </c>
      <c r="B6" s="89">
        <f>'2017 Budget'!B5</f>
        <v>9100</v>
      </c>
      <c r="C6" s="27"/>
      <c r="D6" s="18"/>
      <c r="E6" s="18">
        <f>410+1434</f>
        <v>1844</v>
      </c>
      <c r="F6" s="18">
        <f>434+45+67.5</f>
        <v>546.5</v>
      </c>
      <c r="G6" s="18">
        <v>1159</v>
      </c>
      <c r="H6" s="18">
        <f>270+45</f>
        <v>315</v>
      </c>
      <c r="I6" s="18"/>
      <c r="J6" s="18"/>
      <c r="K6" s="18"/>
      <c r="L6" s="18"/>
      <c r="M6" s="18"/>
      <c r="N6" s="18"/>
      <c r="O6" s="18"/>
      <c r="P6" s="54">
        <f>SUM(D6:O6)</f>
        <v>3864.5</v>
      </c>
    </row>
    <row r="7" spans="1:16" x14ac:dyDescent="0.25">
      <c r="A7" s="19" t="s">
        <v>37</v>
      </c>
      <c r="B7" s="89">
        <f>'2017 Budget'!B6</f>
        <v>6800</v>
      </c>
      <c r="C7" s="27"/>
      <c r="D7" s="50"/>
      <c r="E7" s="50">
        <f>235+25+25+845</f>
        <v>1130</v>
      </c>
      <c r="F7" s="50">
        <f>75+25+75+255</f>
        <v>430</v>
      </c>
      <c r="G7" s="50">
        <v>600</v>
      </c>
      <c r="H7" s="50">
        <v>565</v>
      </c>
      <c r="I7" s="50"/>
      <c r="J7" s="50"/>
      <c r="K7" s="50"/>
      <c r="L7" s="50"/>
      <c r="M7" s="50"/>
      <c r="N7" s="50"/>
      <c r="O7" s="50"/>
      <c r="P7" s="55">
        <f t="shared" ref="P7:P12" si="0">SUM(D7:O7)</f>
        <v>2725</v>
      </c>
    </row>
    <row r="8" spans="1:16" x14ac:dyDescent="0.25">
      <c r="A8" s="19" t="s">
        <v>3</v>
      </c>
      <c r="B8" s="89">
        <f>'2017 Budget'!B7</f>
        <v>10</v>
      </c>
      <c r="C8" s="27"/>
      <c r="E8" s="18"/>
      <c r="F8" s="18"/>
      <c r="G8" s="18"/>
      <c r="H8" s="18"/>
      <c r="I8" s="18"/>
      <c r="J8" s="18"/>
      <c r="K8" s="18"/>
      <c r="L8" s="18"/>
      <c r="M8" s="18"/>
      <c r="N8" s="18"/>
      <c r="O8" s="18"/>
      <c r="P8" s="54">
        <f t="shared" si="0"/>
        <v>0</v>
      </c>
    </row>
    <row r="9" spans="1:16" x14ac:dyDescent="0.25">
      <c r="A9" s="19" t="s">
        <v>4</v>
      </c>
      <c r="B9" s="89">
        <f>'2017 Budget'!B8</f>
        <v>500</v>
      </c>
      <c r="C9" s="27"/>
      <c r="D9" s="18">
        <v>594.75</v>
      </c>
      <c r="E9" s="18"/>
      <c r="F9" s="18">
        <v>40.68</v>
      </c>
      <c r="G9" s="18"/>
      <c r="H9" s="18">
        <v>121.25</v>
      </c>
      <c r="I9" s="18"/>
      <c r="J9" s="18"/>
      <c r="K9" s="18"/>
      <c r="L9" s="18"/>
      <c r="M9" s="18"/>
      <c r="N9" s="18"/>
      <c r="O9" s="18"/>
      <c r="P9" s="54">
        <f>SUM(D9:O9)</f>
        <v>756.68</v>
      </c>
    </row>
    <row r="10" spans="1:16" x14ac:dyDescent="0.25">
      <c r="A10" s="19" t="s">
        <v>5</v>
      </c>
      <c r="B10" s="89">
        <f>'2017 Budget'!B9</f>
        <v>11000</v>
      </c>
      <c r="C10" s="27"/>
      <c r="D10" s="18"/>
      <c r="E10" s="18"/>
      <c r="F10" s="18">
        <v>100</v>
      </c>
      <c r="G10" s="18"/>
      <c r="H10" s="18"/>
      <c r="I10" s="18"/>
      <c r="J10" s="18"/>
      <c r="K10" s="18"/>
      <c r="L10" s="18"/>
      <c r="M10" s="18"/>
      <c r="N10" s="18"/>
      <c r="O10" s="18"/>
      <c r="P10" s="54">
        <f t="shared" si="0"/>
        <v>100</v>
      </c>
    </row>
    <row r="11" spans="1:16" x14ac:dyDescent="0.25">
      <c r="A11" s="19" t="s">
        <v>6</v>
      </c>
      <c r="B11" s="89">
        <f>'2017 Budget'!B10</f>
        <v>525</v>
      </c>
      <c r="C11" s="27"/>
      <c r="D11" s="18"/>
      <c r="E11" s="18"/>
      <c r="F11" s="18"/>
      <c r="G11" s="18"/>
      <c r="H11" s="18"/>
      <c r="I11" s="18"/>
      <c r="J11" s="18"/>
      <c r="K11" s="18"/>
      <c r="L11" s="18"/>
      <c r="M11" s="18"/>
      <c r="N11" s="18"/>
      <c r="O11" s="18"/>
      <c r="P11" s="54">
        <f t="shared" si="0"/>
        <v>0</v>
      </c>
    </row>
    <row r="12" spans="1:16" ht="15.75" thickBot="1" x14ac:dyDescent="0.3">
      <c r="A12" s="19" t="s">
        <v>7</v>
      </c>
      <c r="B12" s="90">
        <f>'2017 Budget'!B11</f>
        <v>50</v>
      </c>
      <c r="C12" s="28"/>
      <c r="D12" s="68"/>
      <c r="E12" s="68">
        <v>1</v>
      </c>
      <c r="F12" s="68">
        <v>5</v>
      </c>
      <c r="G12" s="68"/>
      <c r="H12" s="68"/>
      <c r="I12" s="68"/>
      <c r="J12" s="68"/>
      <c r="K12" s="68"/>
      <c r="L12" s="68"/>
      <c r="M12" s="68"/>
      <c r="N12" s="68"/>
      <c r="O12" s="68"/>
      <c r="P12" s="69">
        <f t="shared" si="0"/>
        <v>6</v>
      </c>
    </row>
    <row r="13" spans="1:16" x14ac:dyDescent="0.25">
      <c r="A13" s="51" t="s">
        <v>59</v>
      </c>
      <c r="B13" s="89">
        <f t="shared" ref="B13:O13" si="1">SUM(B6,B7:B11,B12)</f>
        <v>27985</v>
      </c>
      <c r="C13" s="63">
        <f t="shared" si="1"/>
        <v>0</v>
      </c>
      <c r="D13" s="57">
        <f t="shared" si="1"/>
        <v>594.75</v>
      </c>
      <c r="E13" s="57">
        <f>SUM(E6,E7:E11,E12)</f>
        <v>2975</v>
      </c>
      <c r="F13" s="57">
        <f t="shared" si="1"/>
        <v>1122.1799999999998</v>
      </c>
      <c r="G13" s="57">
        <f t="shared" si="1"/>
        <v>1759</v>
      </c>
      <c r="H13" s="57">
        <f t="shared" si="1"/>
        <v>1001.25</v>
      </c>
      <c r="I13" s="57">
        <f t="shared" si="1"/>
        <v>0</v>
      </c>
      <c r="J13" s="57">
        <f t="shared" si="1"/>
        <v>0</v>
      </c>
      <c r="K13" s="57">
        <f t="shared" si="1"/>
        <v>0</v>
      </c>
      <c r="L13" s="57">
        <f t="shared" si="1"/>
        <v>0</v>
      </c>
      <c r="M13" s="57">
        <f t="shared" si="1"/>
        <v>0</v>
      </c>
      <c r="N13" s="57">
        <f t="shared" si="1"/>
        <v>0</v>
      </c>
      <c r="O13" s="57">
        <f t="shared" si="1"/>
        <v>0</v>
      </c>
      <c r="P13" s="56">
        <f>SUM(D13:O13)</f>
        <v>7452.18</v>
      </c>
    </row>
    <row r="14" spans="1:16" x14ac:dyDescent="0.25">
      <c r="A14" s="2"/>
      <c r="B14" s="73"/>
      <c r="C14" s="29"/>
      <c r="D14" s="1"/>
      <c r="E14" s="1"/>
      <c r="F14" s="1"/>
      <c r="G14" s="1"/>
      <c r="H14" s="1"/>
      <c r="I14" s="1"/>
      <c r="J14" s="1"/>
      <c r="K14" s="1"/>
      <c r="L14" s="1"/>
      <c r="M14" s="1"/>
      <c r="N14" s="1"/>
      <c r="O14" s="1"/>
      <c r="P14" s="2"/>
    </row>
    <row r="15" spans="1:16" x14ac:dyDescent="0.25">
      <c r="A15" s="26" t="s">
        <v>8</v>
      </c>
      <c r="B15" s="74"/>
      <c r="C15" s="26"/>
      <c r="D15" s="26"/>
      <c r="E15" s="26"/>
      <c r="F15" s="26"/>
      <c r="G15" s="26"/>
      <c r="H15" s="26"/>
      <c r="I15" s="26"/>
      <c r="J15" s="26"/>
      <c r="K15" s="26"/>
      <c r="L15" s="26"/>
      <c r="M15" s="26"/>
      <c r="N15" s="26"/>
      <c r="O15" s="26"/>
      <c r="P15" s="26"/>
    </row>
    <row r="16" spans="1:16" x14ac:dyDescent="0.25">
      <c r="A16" s="51" t="s">
        <v>2</v>
      </c>
      <c r="B16" s="88">
        <f>SUM(B17:B19)</f>
        <v>7550</v>
      </c>
      <c r="C16" s="62"/>
      <c r="D16" s="53">
        <f>SUM(D17:D18)</f>
        <v>725.4</v>
      </c>
      <c r="E16" s="53">
        <f t="shared" ref="E16:O16" si="2">SUM(E17:E18)</f>
        <v>725.25</v>
      </c>
      <c r="F16" s="53">
        <f t="shared" si="2"/>
        <v>464.25</v>
      </c>
      <c r="G16" s="53">
        <f t="shared" si="2"/>
        <v>719.95</v>
      </c>
      <c r="H16" s="53">
        <f>SUM(H17:H18)</f>
        <v>739.8</v>
      </c>
      <c r="I16" s="53">
        <f t="shared" si="2"/>
        <v>0</v>
      </c>
      <c r="J16" s="53">
        <f t="shared" si="2"/>
        <v>0</v>
      </c>
      <c r="K16" s="53">
        <f t="shared" si="2"/>
        <v>0</v>
      </c>
      <c r="L16" s="53">
        <f>SUM(L17:L19)</f>
        <v>0</v>
      </c>
      <c r="M16" s="53">
        <f t="shared" si="2"/>
        <v>0</v>
      </c>
      <c r="N16" s="53">
        <f t="shared" si="2"/>
        <v>0</v>
      </c>
      <c r="O16" s="53">
        <f t="shared" si="2"/>
        <v>0</v>
      </c>
      <c r="P16" s="54">
        <f>SUM(D16:O16)</f>
        <v>3374.6500000000005</v>
      </c>
    </row>
    <row r="17" spans="1:16" x14ac:dyDescent="0.25">
      <c r="A17" s="3" t="s">
        <v>38</v>
      </c>
      <c r="B17" s="91">
        <f>'2017 Budget'!B16</f>
        <v>7000</v>
      </c>
      <c r="C17" s="7"/>
      <c r="D17" s="47">
        <v>725.4</v>
      </c>
      <c r="E17" s="47">
        <v>725.25</v>
      </c>
      <c r="F17" s="47">
        <f>41.1+423.15</f>
        <v>464.25</v>
      </c>
      <c r="G17" s="47">
        <f>35+20+664.95</f>
        <v>719.95</v>
      </c>
      <c r="H17" s="47">
        <f>14.4+725.4</f>
        <v>739.8</v>
      </c>
      <c r="I17" s="47"/>
      <c r="J17" s="47"/>
      <c r="K17" s="47"/>
      <c r="L17" s="47"/>
      <c r="M17" s="47"/>
      <c r="N17" s="47"/>
      <c r="O17" s="47"/>
      <c r="P17" s="60">
        <f>SUM(D17:O17)</f>
        <v>3374.6500000000005</v>
      </c>
    </row>
    <row r="18" spans="1:16" x14ac:dyDescent="0.25">
      <c r="A18" s="3" t="s">
        <v>11</v>
      </c>
      <c r="B18" s="91">
        <f>'2017 Budget'!B17</f>
        <v>150</v>
      </c>
      <c r="C18" s="7"/>
      <c r="D18" s="47"/>
      <c r="E18" s="47"/>
      <c r="F18" s="47"/>
      <c r="G18" s="47"/>
      <c r="H18" s="47"/>
      <c r="I18" s="47"/>
      <c r="J18" s="47"/>
      <c r="K18" s="47"/>
      <c r="L18" s="47"/>
      <c r="M18" s="47"/>
      <c r="N18" s="47"/>
      <c r="O18" s="47"/>
      <c r="P18" s="60">
        <f t="shared" ref="P18:P39" si="3">SUM(D18:O18)</f>
        <v>0</v>
      </c>
    </row>
    <row r="19" spans="1:16" x14ac:dyDescent="0.25">
      <c r="A19" s="3" t="s">
        <v>64</v>
      </c>
      <c r="B19" s="91">
        <f>'2017 Budget'!B18</f>
        <v>400</v>
      </c>
      <c r="C19" s="7"/>
      <c r="D19" s="47"/>
      <c r="E19" s="47"/>
      <c r="F19" s="47"/>
      <c r="G19" s="47"/>
      <c r="H19" s="47"/>
      <c r="I19" s="47"/>
      <c r="J19" s="47"/>
      <c r="K19" s="47"/>
      <c r="L19" s="47"/>
      <c r="M19" s="47"/>
      <c r="N19" s="47"/>
      <c r="O19" s="47"/>
      <c r="P19" s="60"/>
    </row>
    <row r="20" spans="1:16" x14ac:dyDescent="0.25">
      <c r="A20" s="19" t="s">
        <v>9</v>
      </c>
      <c r="B20" s="88">
        <f>'2017 Budget'!B19</f>
        <v>400</v>
      </c>
      <c r="C20" s="27"/>
      <c r="D20" s="18">
        <v>131.82</v>
      </c>
      <c r="E20" s="18">
        <v>180</v>
      </c>
      <c r="F20" s="18"/>
      <c r="G20" s="18">
        <v>14.2</v>
      </c>
      <c r="H20" s="18"/>
      <c r="I20" s="18"/>
      <c r="J20" s="18"/>
      <c r="K20" s="18"/>
      <c r="L20" s="18"/>
      <c r="M20" s="18"/>
      <c r="N20" s="18"/>
      <c r="O20" s="18"/>
      <c r="P20" s="54">
        <f t="shared" si="3"/>
        <v>326.02</v>
      </c>
    </row>
    <row r="21" spans="1:16" x14ac:dyDescent="0.25">
      <c r="A21" s="19" t="s">
        <v>62</v>
      </c>
      <c r="B21" s="88">
        <f>'2017 Budget'!B20</f>
        <v>500</v>
      </c>
      <c r="C21" s="27"/>
      <c r="D21" s="18"/>
      <c r="E21" s="18"/>
      <c r="F21" s="18"/>
      <c r="G21" s="18">
        <f>1248+204</f>
        <v>1452</v>
      </c>
      <c r="H21" s="18"/>
      <c r="I21" s="18"/>
      <c r="J21" s="18"/>
      <c r="K21" s="18"/>
      <c r="L21" s="18"/>
      <c r="M21" s="18"/>
      <c r="N21" s="18"/>
      <c r="O21" s="18"/>
      <c r="P21" s="54">
        <f t="shared" si="3"/>
        <v>1452</v>
      </c>
    </row>
    <row r="22" spans="1:16" x14ac:dyDescent="0.25">
      <c r="A22" s="19" t="s">
        <v>5</v>
      </c>
      <c r="B22" s="88">
        <f>'2017 Budget'!B21</f>
        <v>11000</v>
      </c>
      <c r="C22" s="27"/>
      <c r="D22" s="18"/>
      <c r="E22" s="18"/>
      <c r="F22" s="18">
        <v>181.92</v>
      </c>
      <c r="G22" s="18"/>
      <c r="H22" s="18"/>
      <c r="I22" s="18"/>
      <c r="J22" s="18"/>
      <c r="K22" s="18"/>
      <c r="L22" s="18"/>
      <c r="M22" s="18"/>
      <c r="N22" s="18"/>
      <c r="O22" s="18"/>
      <c r="P22" s="54">
        <f t="shared" si="3"/>
        <v>181.92</v>
      </c>
    </row>
    <row r="23" spans="1:16" x14ac:dyDescent="0.25">
      <c r="A23" s="51" t="s">
        <v>13</v>
      </c>
      <c r="B23" s="88">
        <f>SUM(B24:B26)</f>
        <v>740</v>
      </c>
      <c r="C23" s="62"/>
      <c r="D23" s="53">
        <f t="shared" ref="D23:O23" si="4">SUM(D24:D26)</f>
        <v>92.67</v>
      </c>
      <c r="E23" s="53">
        <f t="shared" si="4"/>
        <v>47.97</v>
      </c>
      <c r="F23" s="53">
        <f t="shared" si="4"/>
        <v>25</v>
      </c>
      <c r="G23" s="53">
        <f t="shared" si="4"/>
        <v>33.729999999999997</v>
      </c>
      <c r="H23" s="53">
        <f t="shared" si="4"/>
        <v>60.7</v>
      </c>
      <c r="I23" s="53">
        <f t="shared" si="4"/>
        <v>0</v>
      </c>
      <c r="J23" s="53">
        <f t="shared" si="4"/>
        <v>0</v>
      </c>
      <c r="K23" s="53">
        <f t="shared" si="4"/>
        <v>0</v>
      </c>
      <c r="L23" s="53">
        <f t="shared" si="4"/>
        <v>0</v>
      </c>
      <c r="M23" s="53">
        <f t="shared" si="4"/>
        <v>0</v>
      </c>
      <c r="N23" s="53">
        <f t="shared" si="4"/>
        <v>0</v>
      </c>
      <c r="O23" s="53">
        <f t="shared" si="4"/>
        <v>0</v>
      </c>
      <c r="P23" s="54">
        <f t="shared" si="3"/>
        <v>260.07</v>
      </c>
    </row>
    <row r="24" spans="1:16" x14ac:dyDescent="0.25">
      <c r="A24" s="48" t="s">
        <v>86</v>
      </c>
      <c r="B24" s="91">
        <f>'2017 Budget'!B23</f>
        <v>700</v>
      </c>
      <c r="C24" s="27"/>
      <c r="D24" s="49">
        <v>77.67</v>
      </c>
      <c r="E24" s="49">
        <f>22.97+25</f>
        <v>47.97</v>
      </c>
      <c r="F24" s="49">
        <v>25</v>
      </c>
      <c r="G24" s="49">
        <v>33.729999999999997</v>
      </c>
      <c r="H24" s="49">
        <f>20+40.7</f>
        <v>60.7</v>
      </c>
      <c r="I24" s="49"/>
      <c r="J24" s="49"/>
      <c r="K24" s="49"/>
      <c r="L24" s="49"/>
      <c r="M24" s="49"/>
      <c r="N24" s="49"/>
      <c r="O24" s="49"/>
      <c r="P24" s="61">
        <f>SUM(D24:O24)</f>
        <v>245.07</v>
      </c>
    </row>
    <row r="25" spans="1:16" x14ac:dyDescent="0.25">
      <c r="A25" s="48" t="s">
        <v>58</v>
      </c>
      <c r="B25" s="91">
        <f>'2017 Budget'!B24</f>
        <v>15</v>
      </c>
      <c r="C25" s="27"/>
      <c r="D25" s="49">
        <v>15</v>
      </c>
      <c r="E25" s="49"/>
      <c r="F25" s="49"/>
      <c r="G25" s="49"/>
      <c r="H25" s="49"/>
      <c r="I25" s="49"/>
      <c r="J25" s="49"/>
      <c r="K25" s="49"/>
      <c r="L25" s="49"/>
      <c r="M25" s="49"/>
      <c r="N25" s="49"/>
      <c r="O25" s="49"/>
      <c r="P25" s="61">
        <f>SUM(D25:O25)</f>
        <v>15</v>
      </c>
    </row>
    <row r="26" spans="1:16" x14ac:dyDescent="0.25">
      <c r="A26" s="3" t="s">
        <v>14</v>
      </c>
      <c r="B26" s="91">
        <f>'2017 Budget'!B25</f>
        <v>25</v>
      </c>
      <c r="C26" s="7"/>
      <c r="D26" s="47"/>
      <c r="E26" s="47"/>
      <c r="F26" s="47"/>
      <c r="G26" s="47"/>
      <c r="H26" s="47"/>
      <c r="I26" s="47"/>
      <c r="J26" s="47"/>
      <c r="K26" s="47"/>
      <c r="L26" s="47"/>
      <c r="M26" s="47"/>
      <c r="N26" s="47"/>
      <c r="O26" s="47"/>
      <c r="P26" s="60">
        <f t="shared" si="3"/>
        <v>0</v>
      </c>
    </row>
    <row r="27" spans="1:16" x14ac:dyDescent="0.25">
      <c r="A27" s="19" t="s">
        <v>15</v>
      </c>
      <c r="B27" s="88">
        <f>'2017 Budget'!B26</f>
        <v>500</v>
      </c>
      <c r="C27" s="27"/>
      <c r="D27" s="18"/>
      <c r="E27" s="18"/>
      <c r="F27" s="18"/>
      <c r="G27" s="18"/>
      <c r="H27" s="18"/>
      <c r="I27" s="18"/>
      <c r="J27" s="18"/>
      <c r="K27" s="18"/>
      <c r="L27" s="18"/>
      <c r="M27" s="18"/>
      <c r="N27" s="18"/>
      <c r="O27" s="18"/>
      <c r="P27" s="54">
        <f t="shared" si="3"/>
        <v>0</v>
      </c>
    </row>
    <row r="28" spans="1:16" x14ac:dyDescent="0.25">
      <c r="A28" s="19" t="s">
        <v>12</v>
      </c>
      <c r="B28" s="88">
        <f>'2017 Budget'!B27</f>
        <v>500</v>
      </c>
      <c r="C28" s="27"/>
      <c r="D28" s="18"/>
      <c r="E28" s="18"/>
      <c r="F28" s="18"/>
      <c r="G28" s="18"/>
      <c r="H28" s="18"/>
      <c r="I28" s="18"/>
      <c r="J28" s="18"/>
      <c r="K28" s="18"/>
      <c r="L28" s="18"/>
      <c r="M28" s="18"/>
      <c r="N28" s="18"/>
      <c r="O28" s="18"/>
      <c r="P28" s="54">
        <f t="shared" si="3"/>
        <v>0</v>
      </c>
    </row>
    <row r="29" spans="1:16" x14ac:dyDescent="0.25">
      <c r="A29" s="51" t="s">
        <v>16</v>
      </c>
      <c r="B29" s="88">
        <f>SUM(B30:B34)</f>
        <v>4650</v>
      </c>
      <c r="C29" s="62"/>
      <c r="D29" s="53">
        <f>SUM(D30:D34)</f>
        <v>250</v>
      </c>
      <c r="E29" s="53">
        <f t="shared" ref="E29:O29" si="5">SUM(E30:E34)</f>
        <v>50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4">
        <f t="shared" si="3"/>
        <v>300</v>
      </c>
    </row>
    <row r="30" spans="1:16" x14ac:dyDescent="0.25">
      <c r="A30" s="3" t="s">
        <v>17</v>
      </c>
      <c r="B30" s="91">
        <f>'2017 Budget'!B29</f>
        <v>3250</v>
      </c>
      <c r="C30" s="7"/>
      <c r="D30" s="47"/>
      <c r="E30" s="47"/>
      <c r="F30" s="47"/>
      <c r="G30" s="47"/>
      <c r="H30" s="47"/>
      <c r="I30" s="47"/>
      <c r="J30" s="47"/>
      <c r="K30" s="47"/>
      <c r="L30" s="47"/>
      <c r="M30" s="47"/>
      <c r="N30" s="47"/>
      <c r="O30" s="47"/>
      <c r="P30" s="60">
        <f t="shared" si="3"/>
        <v>0</v>
      </c>
    </row>
    <row r="31" spans="1:16" x14ac:dyDescent="0.25">
      <c r="A31" s="3" t="s">
        <v>18</v>
      </c>
      <c r="B31" s="91">
        <f>'2017 Budget'!B30</f>
        <v>500</v>
      </c>
      <c r="C31" s="7"/>
      <c r="D31" s="47">
        <v>100</v>
      </c>
      <c r="E31" s="47"/>
      <c r="F31" s="47"/>
      <c r="G31" s="47"/>
      <c r="H31" s="47"/>
      <c r="I31" s="47"/>
      <c r="J31" s="47"/>
      <c r="K31" s="47"/>
      <c r="L31" s="47"/>
      <c r="M31" s="47"/>
      <c r="N31" s="47"/>
      <c r="O31" s="47"/>
      <c r="P31" s="60">
        <f t="shared" si="3"/>
        <v>100</v>
      </c>
    </row>
    <row r="32" spans="1:16" x14ac:dyDescent="0.25">
      <c r="A32" s="3" t="s">
        <v>19</v>
      </c>
      <c r="B32" s="91">
        <f>'2017 Budget'!B31</f>
        <v>300</v>
      </c>
      <c r="C32" s="7"/>
      <c r="D32" s="47"/>
      <c r="E32" s="47"/>
      <c r="F32" s="47"/>
      <c r="G32" s="47"/>
      <c r="H32" s="47"/>
      <c r="I32" s="47"/>
      <c r="J32" s="47"/>
      <c r="K32" s="81"/>
      <c r="L32" s="47"/>
      <c r="M32" s="47"/>
      <c r="N32" s="47"/>
      <c r="O32" s="47"/>
      <c r="P32" s="60">
        <f t="shared" si="3"/>
        <v>0</v>
      </c>
    </row>
    <row r="33" spans="1:16" x14ac:dyDescent="0.25">
      <c r="A33" s="3" t="s">
        <v>55</v>
      </c>
      <c r="B33" s="91">
        <f>'2017 Budget'!B32</f>
        <v>500</v>
      </c>
      <c r="C33" s="7"/>
      <c r="D33" s="47">
        <v>150</v>
      </c>
      <c r="E33" s="47">
        <v>50</v>
      </c>
      <c r="F33" s="47"/>
      <c r="G33" s="47"/>
      <c r="H33" s="47"/>
      <c r="I33" s="47"/>
      <c r="J33" s="47"/>
      <c r="K33" s="47"/>
      <c r="L33" s="47"/>
      <c r="M33" s="47"/>
      <c r="N33" s="47"/>
      <c r="O33" s="47"/>
      <c r="P33" s="60"/>
    </row>
    <row r="34" spans="1:16" x14ac:dyDescent="0.25">
      <c r="A34" s="3" t="s">
        <v>20</v>
      </c>
      <c r="B34" s="91">
        <f>'2017 Budget'!B33</f>
        <v>100</v>
      </c>
      <c r="C34" s="7"/>
      <c r="D34" s="47"/>
      <c r="E34" s="47"/>
      <c r="F34" s="47"/>
      <c r="G34" s="47"/>
      <c r="H34" s="47"/>
      <c r="I34" s="47"/>
      <c r="J34" s="47"/>
      <c r="K34" s="47"/>
      <c r="L34" s="47"/>
      <c r="M34" s="47"/>
      <c r="N34" s="47"/>
      <c r="O34" s="47"/>
      <c r="P34" s="60">
        <f t="shared" si="3"/>
        <v>0</v>
      </c>
    </row>
    <row r="35" spans="1:16" x14ac:dyDescent="0.25">
      <c r="A35" s="19" t="s">
        <v>21</v>
      </c>
      <c r="B35" s="88">
        <f>'2017 Budget'!B34</f>
        <v>950</v>
      </c>
      <c r="C35" s="27"/>
      <c r="D35" s="18"/>
      <c r="E35" s="18"/>
      <c r="F35" s="18">
        <v>460.13</v>
      </c>
      <c r="G35" s="18"/>
      <c r="H35" s="18"/>
      <c r="I35" s="18"/>
      <c r="J35" s="18"/>
      <c r="K35" s="18"/>
      <c r="L35" s="18"/>
      <c r="M35" s="18"/>
      <c r="N35" s="18"/>
      <c r="O35" s="18"/>
      <c r="P35" s="54">
        <f t="shared" si="3"/>
        <v>460.13</v>
      </c>
    </row>
    <row r="36" spans="1:16" x14ac:dyDescent="0.25">
      <c r="A36" s="19" t="s">
        <v>22</v>
      </c>
      <c r="B36" s="88">
        <f>'2017 Budget'!B35</f>
        <v>150</v>
      </c>
      <c r="C36" s="27"/>
      <c r="D36" s="18"/>
      <c r="E36" s="18"/>
      <c r="F36" s="18"/>
      <c r="G36" s="18"/>
      <c r="H36" s="18"/>
      <c r="I36" s="18"/>
      <c r="J36" s="18"/>
      <c r="K36" s="18"/>
      <c r="L36" s="18"/>
      <c r="M36" s="18"/>
      <c r="N36" s="18"/>
      <c r="O36" s="18"/>
      <c r="P36" s="54">
        <f t="shared" si="3"/>
        <v>0</v>
      </c>
    </row>
    <row r="37" spans="1:16" x14ac:dyDescent="0.25">
      <c r="A37" s="19" t="s">
        <v>66</v>
      </c>
      <c r="B37" s="88">
        <f>'2017 Budget'!B36</f>
        <v>600</v>
      </c>
      <c r="C37" s="27"/>
      <c r="D37" s="18"/>
      <c r="E37" s="18"/>
      <c r="F37" s="18"/>
      <c r="G37" s="18"/>
      <c r="H37" s="18"/>
      <c r="I37" s="18"/>
      <c r="J37" s="18"/>
      <c r="K37" s="18"/>
      <c r="L37" s="18"/>
      <c r="M37" s="18"/>
      <c r="N37" s="18"/>
      <c r="O37" s="18"/>
      <c r="P37" s="54">
        <f t="shared" si="3"/>
        <v>0</v>
      </c>
    </row>
    <row r="38" spans="1:16" x14ac:dyDescent="0.25">
      <c r="A38" s="19" t="s">
        <v>23</v>
      </c>
      <c r="B38" s="88">
        <f>'2017 Budget'!B37</f>
        <v>400</v>
      </c>
      <c r="C38" s="27"/>
      <c r="D38" s="18"/>
      <c r="E38" s="18"/>
      <c r="F38" s="18"/>
      <c r="G38" s="18"/>
      <c r="H38" s="18">
        <v>100.3</v>
      </c>
      <c r="I38" s="18"/>
      <c r="J38" s="18"/>
      <c r="K38" s="18"/>
      <c r="L38" s="18"/>
      <c r="M38" s="18"/>
      <c r="N38" s="18"/>
      <c r="O38" s="18"/>
      <c r="P38" s="54">
        <f t="shared" si="3"/>
        <v>100.3</v>
      </c>
    </row>
    <row r="39" spans="1:16" ht="15.75" thickBot="1" x14ac:dyDescent="0.3">
      <c r="A39" s="19" t="s">
        <v>7</v>
      </c>
      <c r="B39" s="92">
        <f>'2017 Budget'!B38</f>
        <v>0</v>
      </c>
      <c r="C39" s="28"/>
      <c r="D39" s="68"/>
      <c r="E39" s="68"/>
      <c r="F39" s="68"/>
      <c r="G39" s="68"/>
      <c r="H39" s="68">
        <v>130</v>
      </c>
      <c r="I39" s="68"/>
      <c r="J39" s="68"/>
      <c r="K39" s="68"/>
      <c r="L39" s="68"/>
      <c r="M39" s="68"/>
      <c r="N39" s="68"/>
      <c r="O39" s="68"/>
      <c r="P39" s="69">
        <f t="shared" si="3"/>
        <v>130</v>
      </c>
    </row>
    <row r="40" spans="1:16" x14ac:dyDescent="0.25">
      <c r="A40" s="51" t="s">
        <v>56</v>
      </c>
      <c r="B40" s="93">
        <f t="shared" ref="B40:G40" si="6">SUM(B16,B20:B23,B27:B29,B35:B39)</f>
        <v>27940</v>
      </c>
      <c r="C40" s="66">
        <f t="shared" si="6"/>
        <v>0</v>
      </c>
      <c r="D40" s="58">
        <f t="shared" si="6"/>
        <v>1199.8899999999999</v>
      </c>
      <c r="E40" s="58">
        <f t="shared" si="6"/>
        <v>1003.22</v>
      </c>
      <c r="F40" s="58">
        <f>SUM(F16,F20:F23,F27:F29,F35:F39)</f>
        <v>1131.3</v>
      </c>
      <c r="G40" s="58">
        <f t="shared" si="6"/>
        <v>2219.88</v>
      </c>
      <c r="H40" s="58">
        <f t="shared" ref="H40:O40" si="7">SUM(H16,H20:H23,H27:H29,H35:H39)</f>
        <v>1030.8</v>
      </c>
      <c r="I40" s="58">
        <f t="shared" si="7"/>
        <v>0</v>
      </c>
      <c r="J40" s="58">
        <f t="shared" si="7"/>
        <v>0</v>
      </c>
      <c r="K40" s="58">
        <f t="shared" si="7"/>
        <v>0</v>
      </c>
      <c r="L40" s="58">
        <f t="shared" si="7"/>
        <v>0</v>
      </c>
      <c r="M40" s="58">
        <f t="shared" si="7"/>
        <v>0</v>
      </c>
      <c r="N40" s="58">
        <f t="shared" si="7"/>
        <v>0</v>
      </c>
      <c r="O40" s="58">
        <f t="shared" si="7"/>
        <v>0</v>
      </c>
      <c r="P40" s="59">
        <f>SUM(D40:O40)</f>
        <v>6585.09</v>
      </c>
    </row>
    <row r="41" spans="1:16" x14ac:dyDescent="0.25">
      <c r="A41" s="51" t="s">
        <v>57</v>
      </c>
      <c r="B41" s="88">
        <f>SUM(B16,B20:B22,B25,B26,B27:B29,B35:B39)</f>
        <v>27240</v>
      </c>
      <c r="C41" s="67"/>
      <c r="D41" s="52">
        <f>SUM(D16,D20:D22,D25:D29,D35:D39)</f>
        <v>1122.22</v>
      </c>
      <c r="E41" s="52">
        <f>SUM(E16,E20:E22,E25:E29,E35:E39, 25)</f>
        <v>980.25</v>
      </c>
      <c r="F41" s="52">
        <f t="shared" ref="F41:O41" si="8">SUM(F16,F20:F23,F27:F29,F35:F39)</f>
        <v>1131.3</v>
      </c>
      <c r="G41" s="52">
        <f t="shared" si="8"/>
        <v>2219.88</v>
      </c>
      <c r="H41" s="52">
        <f t="shared" si="8"/>
        <v>1030.8</v>
      </c>
      <c r="I41" s="52">
        <f t="shared" si="8"/>
        <v>0</v>
      </c>
      <c r="J41" s="52">
        <f t="shared" si="8"/>
        <v>0</v>
      </c>
      <c r="K41" s="52">
        <f t="shared" si="8"/>
        <v>0</v>
      </c>
      <c r="L41" s="52">
        <f t="shared" si="8"/>
        <v>0</v>
      </c>
      <c r="M41" s="52">
        <f t="shared" si="8"/>
        <v>0</v>
      </c>
      <c r="N41" s="52">
        <f t="shared" si="8"/>
        <v>0</v>
      </c>
      <c r="O41" s="52">
        <f t="shared" si="8"/>
        <v>0</v>
      </c>
      <c r="P41" s="56">
        <f>SUM(D41:O41)</f>
        <v>6484.4500000000007</v>
      </c>
    </row>
    <row r="42" spans="1:16" x14ac:dyDescent="0.25">
      <c r="A42" s="2"/>
      <c r="B42" s="2"/>
      <c r="C42" s="30"/>
      <c r="D42" s="2"/>
      <c r="E42" s="2"/>
      <c r="F42" s="2"/>
      <c r="G42" s="2"/>
      <c r="H42" s="2"/>
      <c r="I42" s="2"/>
      <c r="J42" s="2"/>
      <c r="K42" s="2"/>
      <c r="L42" s="2"/>
      <c r="M42" s="2"/>
      <c r="N42" s="2"/>
      <c r="O42" s="2"/>
      <c r="P42" s="2"/>
    </row>
    <row r="43" spans="1:16" x14ac:dyDescent="0.25">
      <c r="A43" s="4" t="s">
        <v>77</v>
      </c>
      <c r="B43" s="2"/>
      <c r="C43" s="30"/>
      <c r="E43" s="2"/>
      <c r="F43" s="2"/>
      <c r="G43" s="2"/>
      <c r="H43" s="2"/>
      <c r="I43" s="94"/>
      <c r="J43" s="2"/>
      <c r="K43" s="2"/>
      <c r="L43" s="2"/>
      <c r="M43" s="2"/>
      <c r="N43" s="2"/>
      <c r="O43" s="2"/>
      <c r="P43" s="2"/>
    </row>
    <row r="44" spans="1:16" x14ac:dyDescent="0.25">
      <c r="A44" s="82" t="s">
        <v>78</v>
      </c>
      <c r="B44" s="9"/>
      <c r="D44" s="9"/>
      <c r="E44" s="9"/>
      <c r="F44" s="9"/>
      <c r="G44" s="9"/>
      <c r="H44" s="9"/>
      <c r="I44" s="9"/>
      <c r="J44" s="9"/>
      <c r="K44" s="9"/>
      <c r="L44" s="9"/>
      <c r="M44" s="9"/>
      <c r="N44" s="9"/>
      <c r="O44" s="9"/>
      <c r="P44" s="9"/>
    </row>
    <row r="45" spans="1:16" x14ac:dyDescent="0.25">
      <c r="A45" s="4" t="s">
        <v>79</v>
      </c>
    </row>
    <row r="46" spans="1:16" x14ac:dyDescent="0.25">
      <c r="A46" s="95" t="s">
        <v>81</v>
      </c>
    </row>
    <row r="47" spans="1:16" x14ac:dyDescent="0.25">
      <c r="A47" s="4" t="s">
        <v>82</v>
      </c>
    </row>
    <row r="48" spans="1:16" x14ac:dyDescent="0.25">
      <c r="A48" s="4" t="s">
        <v>84</v>
      </c>
    </row>
    <row r="49" spans="1:8" x14ac:dyDescent="0.25">
      <c r="A49" s="4" t="s">
        <v>85</v>
      </c>
    </row>
    <row r="50" spans="1:8" x14ac:dyDescent="0.25">
      <c r="D50" s="10"/>
      <c r="E50" s="10"/>
      <c r="F50" s="10"/>
      <c r="G50" s="10"/>
      <c r="H50" s="10"/>
    </row>
    <row r="51" spans="1:8" x14ac:dyDescent="0.25">
      <c r="E51" s="10"/>
      <c r="F51" s="10"/>
      <c r="G51" s="10"/>
      <c r="H51" s="10"/>
    </row>
  </sheetData>
  <mergeCells count="2">
    <mergeCell ref="A2:P3"/>
    <mergeCell ref="A1:P1"/>
  </mergeCells>
  <printOptions horizontalCentered="1"/>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Layout" topLeftCell="A28" workbookViewId="0">
      <selection activeCell="C34" sqref="C34"/>
    </sheetView>
  </sheetViews>
  <sheetFormatPr defaultColWidth="8.85546875" defaultRowHeight="15" x14ac:dyDescent="0.25"/>
  <cols>
    <col min="1" max="1" width="33.85546875" customWidth="1"/>
    <col min="2" max="2" width="14.140625" bestFit="1" customWidth="1"/>
    <col min="3" max="5" width="12.7109375" customWidth="1"/>
    <col min="6" max="6" width="15.7109375" customWidth="1"/>
  </cols>
  <sheetData>
    <row r="1" spans="1:7" ht="69" customHeight="1" x14ac:dyDescent="0.25">
      <c r="A1" s="104" t="s">
        <v>83</v>
      </c>
      <c r="B1" s="104"/>
      <c r="C1" s="104"/>
      <c r="D1" s="104"/>
      <c r="E1" s="104"/>
      <c r="F1" s="104"/>
      <c r="G1" s="11"/>
    </row>
    <row r="2" spans="1:7" ht="45" x14ac:dyDescent="0.25">
      <c r="A2" s="17" t="s">
        <v>0</v>
      </c>
      <c r="B2" s="17" t="s">
        <v>74</v>
      </c>
      <c r="C2" s="17" t="s">
        <v>75</v>
      </c>
      <c r="D2" s="17" t="s">
        <v>40</v>
      </c>
      <c r="E2" s="17" t="s">
        <v>41</v>
      </c>
      <c r="F2" s="11"/>
    </row>
    <row r="3" spans="1:7" ht="15.75" x14ac:dyDescent="0.25">
      <c r="A3" s="15" t="s">
        <v>1</v>
      </c>
      <c r="B3" s="16">
        <f>'Monthly Summary'!B6</f>
        <v>9100</v>
      </c>
      <c r="C3" s="16">
        <f>'Monthly Summary'!P6</f>
        <v>3864.5</v>
      </c>
      <c r="D3" s="83">
        <f>B3-C3</f>
        <v>5235.5</v>
      </c>
      <c r="E3" s="39">
        <f>C3/B3</f>
        <v>0.42467032967032969</v>
      </c>
    </row>
    <row r="4" spans="1:7" ht="15.75" x14ac:dyDescent="0.25">
      <c r="A4" s="12" t="s">
        <v>37</v>
      </c>
      <c r="B4" s="13">
        <f>'Monthly Summary'!B7</f>
        <v>6800</v>
      </c>
      <c r="C4" s="13">
        <f>'Monthly Summary'!P7</f>
        <v>2725</v>
      </c>
      <c r="D4" s="83">
        <f>IF(C4&gt;B4,"0.00",B4-C4)</f>
        <v>4075</v>
      </c>
      <c r="E4" s="39">
        <f t="shared" ref="E4:E8" si="0">C4/B4</f>
        <v>0.40073529411764708</v>
      </c>
    </row>
    <row r="5" spans="1:7" ht="15.75" x14ac:dyDescent="0.25">
      <c r="A5" s="12" t="s">
        <v>54</v>
      </c>
      <c r="B5" s="13">
        <f>'Monthly Summary'!B8</f>
        <v>10</v>
      </c>
      <c r="C5" s="13">
        <f>'Monthly Summary'!P8</f>
        <v>0</v>
      </c>
      <c r="D5" s="83">
        <f t="shared" ref="D5:D8" si="1">B5-C5</f>
        <v>10</v>
      </c>
      <c r="E5" s="39">
        <f t="shared" si="0"/>
        <v>0</v>
      </c>
    </row>
    <row r="6" spans="1:7" ht="15.75" x14ac:dyDescent="0.25">
      <c r="A6" s="12" t="s">
        <v>4</v>
      </c>
      <c r="B6" s="13">
        <f>'Monthly Summary'!B9</f>
        <v>500</v>
      </c>
      <c r="C6" s="13">
        <f>'Monthly Summary'!P9</f>
        <v>756.68</v>
      </c>
      <c r="D6" s="83" t="str">
        <f>IF(C6&gt;B6,"0.00",B6-C6)</f>
        <v>0.00</v>
      </c>
      <c r="E6" s="39">
        <f t="shared" si="0"/>
        <v>1.5133599999999998</v>
      </c>
    </row>
    <row r="7" spans="1:7" ht="15.75" x14ac:dyDescent="0.25">
      <c r="A7" s="12" t="s">
        <v>5</v>
      </c>
      <c r="B7" s="13">
        <f>'Monthly Summary'!B10</f>
        <v>11000</v>
      </c>
      <c r="C7" s="13">
        <f>'Monthly Summary'!P10</f>
        <v>100</v>
      </c>
      <c r="D7" s="83">
        <f>IF(C7&gt;B7,"0.00",B7-C7)</f>
        <v>10900</v>
      </c>
      <c r="E7" s="39">
        <f t="shared" si="0"/>
        <v>9.0909090909090905E-3</v>
      </c>
    </row>
    <row r="8" spans="1:7" ht="15.75" x14ac:dyDescent="0.25">
      <c r="A8" s="12" t="s">
        <v>6</v>
      </c>
      <c r="B8" s="13">
        <f>'Monthly Summary'!B11</f>
        <v>525</v>
      </c>
      <c r="C8" s="13">
        <f>'Monthly Summary'!P11</f>
        <v>0</v>
      </c>
      <c r="D8" s="83">
        <f t="shared" si="1"/>
        <v>525</v>
      </c>
      <c r="E8" s="39">
        <f t="shared" si="0"/>
        <v>0</v>
      </c>
    </row>
    <row r="9" spans="1:7" ht="16.5" thickBot="1" x14ac:dyDescent="0.3">
      <c r="A9" s="12" t="s">
        <v>7</v>
      </c>
      <c r="B9" s="14">
        <f>'Monthly Summary'!B12</f>
        <v>50</v>
      </c>
      <c r="C9" s="14">
        <f>'Monthly Summary'!P12</f>
        <v>6</v>
      </c>
      <c r="D9" s="84">
        <f>IF(C9&gt;B9,"0.00",B9-C9)</f>
        <v>44</v>
      </c>
      <c r="E9" s="44"/>
    </row>
    <row r="10" spans="1:7" x14ac:dyDescent="0.25">
      <c r="A10" s="37" t="s">
        <v>43</v>
      </c>
      <c r="B10" s="40">
        <f>SUM(B3:B9)</f>
        <v>27985</v>
      </c>
      <c r="C10" s="40">
        <f>SUM(C3:C9)</f>
        <v>7452.18</v>
      </c>
      <c r="D10" s="40">
        <f>SUM(D3:D9)</f>
        <v>20789.5</v>
      </c>
      <c r="E10" s="41">
        <f>C10/B10</f>
        <v>0.26629194211184565</v>
      </c>
    </row>
    <row r="11" spans="1:7" x14ac:dyDescent="0.25">
      <c r="A11" s="20" t="s">
        <v>44</v>
      </c>
      <c r="B11" s="2"/>
      <c r="C11" s="2"/>
      <c r="D11" s="2"/>
      <c r="E11" s="2"/>
    </row>
    <row r="12" spans="1:7" ht="45" x14ac:dyDescent="0.25">
      <c r="A12" s="21" t="s">
        <v>8</v>
      </c>
      <c r="B12" s="17" t="s">
        <v>74</v>
      </c>
      <c r="C12" s="17" t="s">
        <v>75</v>
      </c>
      <c r="D12" s="17" t="s">
        <v>45</v>
      </c>
      <c r="E12" s="17" t="s">
        <v>46</v>
      </c>
    </row>
    <row r="13" spans="1:7" x14ac:dyDescent="0.25">
      <c r="A13" s="22" t="s">
        <v>2</v>
      </c>
      <c r="B13" s="23">
        <f>'Monthly Summary'!B16</f>
        <v>7550</v>
      </c>
      <c r="C13" s="23">
        <f>'Monthly Summary'!P16</f>
        <v>3374.6500000000005</v>
      </c>
      <c r="D13" s="85">
        <f>IF(C13&gt;B13,"0.00",B13-C13)</f>
        <v>4175.3499999999995</v>
      </c>
      <c r="E13" s="43">
        <f>C13/B13</f>
        <v>0.44697350993377488</v>
      </c>
    </row>
    <row r="14" spans="1:7" x14ac:dyDescent="0.25">
      <c r="A14" s="22" t="s">
        <v>9</v>
      </c>
      <c r="B14" s="23">
        <f>'Monthly Summary'!B20</f>
        <v>400</v>
      </c>
      <c r="C14" s="23">
        <f>'Monthly Summary'!P20</f>
        <v>326.02</v>
      </c>
      <c r="D14" s="85">
        <f>IF(C14&gt;B14,"0.00",B14-C14)</f>
        <v>73.980000000000018</v>
      </c>
      <c r="E14" s="43">
        <f t="shared" ref="E14:E25" si="2">C14/B14</f>
        <v>0.81504999999999994</v>
      </c>
    </row>
    <row r="15" spans="1:7" x14ac:dyDescent="0.25">
      <c r="A15" s="22" t="s">
        <v>10</v>
      </c>
      <c r="B15" s="23">
        <f>'Monthly Summary'!B21</f>
        <v>500</v>
      </c>
      <c r="C15" s="23">
        <f>'Monthly Summary'!P21</f>
        <v>1452</v>
      </c>
      <c r="D15" s="85" t="str">
        <f t="shared" ref="D15:D26" si="3">IF(C15&gt;B15,"0.00",B15-C15)</f>
        <v>0.00</v>
      </c>
      <c r="E15" s="43">
        <f t="shared" si="2"/>
        <v>2.9039999999999999</v>
      </c>
    </row>
    <row r="16" spans="1:7" x14ac:dyDescent="0.25">
      <c r="A16" s="22" t="s">
        <v>5</v>
      </c>
      <c r="B16" s="23">
        <f>'Monthly Summary'!B22</f>
        <v>11000</v>
      </c>
      <c r="C16" s="23">
        <f>'Monthly Summary'!P22</f>
        <v>181.92</v>
      </c>
      <c r="D16" s="85">
        <f t="shared" si="3"/>
        <v>10818.08</v>
      </c>
      <c r="E16" s="43">
        <f t="shared" si="2"/>
        <v>1.6538181818181816E-2</v>
      </c>
    </row>
    <row r="17" spans="1:5" x14ac:dyDescent="0.25">
      <c r="A17" s="22" t="s">
        <v>13</v>
      </c>
      <c r="B17" s="23">
        <v>25</v>
      </c>
      <c r="C17" s="23">
        <f>'Monthly Summary'!P26+'Monthly Summary'!P25</f>
        <v>15</v>
      </c>
      <c r="D17" s="85">
        <f t="shared" si="3"/>
        <v>10</v>
      </c>
      <c r="E17" s="43">
        <f t="shared" si="2"/>
        <v>0.6</v>
      </c>
    </row>
    <row r="18" spans="1:5" x14ac:dyDescent="0.25">
      <c r="A18" s="22" t="s">
        <v>80</v>
      </c>
      <c r="B18" s="23">
        <v>700</v>
      </c>
      <c r="C18" s="23">
        <f>'Monthly Summary'!P24</f>
        <v>245.07</v>
      </c>
      <c r="D18" s="85">
        <f t="shared" si="3"/>
        <v>454.93</v>
      </c>
      <c r="E18" s="43">
        <f t="shared" si="2"/>
        <v>0.35009999999999997</v>
      </c>
    </row>
    <row r="19" spans="1:5" x14ac:dyDescent="0.25">
      <c r="A19" s="22" t="s">
        <v>15</v>
      </c>
      <c r="B19" s="23">
        <f>'Monthly Summary'!B27</f>
        <v>500</v>
      </c>
      <c r="C19" s="23">
        <f>'Monthly Summary'!P27</f>
        <v>0</v>
      </c>
      <c r="D19" s="85">
        <f t="shared" si="3"/>
        <v>500</v>
      </c>
      <c r="E19" s="43">
        <f t="shared" si="2"/>
        <v>0</v>
      </c>
    </row>
    <row r="20" spans="1:5" x14ac:dyDescent="0.25">
      <c r="A20" s="22" t="s">
        <v>12</v>
      </c>
      <c r="B20" s="23">
        <f>'Monthly Summary'!B28</f>
        <v>500</v>
      </c>
      <c r="C20" s="23">
        <f>'Monthly Summary'!P28</f>
        <v>0</v>
      </c>
      <c r="D20" s="85">
        <f t="shared" si="3"/>
        <v>500</v>
      </c>
      <c r="E20" s="43">
        <f t="shared" si="2"/>
        <v>0</v>
      </c>
    </row>
    <row r="21" spans="1:5" x14ac:dyDescent="0.25">
      <c r="A21" s="22" t="s">
        <v>16</v>
      </c>
      <c r="B21" s="23">
        <f>'Monthly Summary'!B29</f>
        <v>4650</v>
      </c>
      <c r="C21" s="23">
        <f>'Monthly Summary'!P29</f>
        <v>300</v>
      </c>
      <c r="D21" s="85">
        <f t="shared" si="3"/>
        <v>4350</v>
      </c>
      <c r="E21" s="43">
        <f t="shared" si="2"/>
        <v>6.4516129032258063E-2</v>
      </c>
    </row>
    <row r="22" spans="1:5" x14ac:dyDescent="0.25">
      <c r="A22" s="22" t="s">
        <v>67</v>
      </c>
      <c r="B22" s="23">
        <f>'2017 Budget'!B36</f>
        <v>600</v>
      </c>
      <c r="C22" s="23">
        <f>'Monthly Summary'!P37</f>
        <v>0</v>
      </c>
      <c r="D22" s="85">
        <f t="shared" si="3"/>
        <v>600</v>
      </c>
      <c r="E22" s="43">
        <f t="shared" si="2"/>
        <v>0</v>
      </c>
    </row>
    <row r="23" spans="1:5" x14ac:dyDescent="0.25">
      <c r="A23" s="22" t="s">
        <v>21</v>
      </c>
      <c r="B23" s="23">
        <f>'Monthly Summary'!B35</f>
        <v>950</v>
      </c>
      <c r="C23" s="23">
        <f>'Monthly Summary'!P35</f>
        <v>460.13</v>
      </c>
      <c r="D23" s="85">
        <f t="shared" si="3"/>
        <v>489.87</v>
      </c>
      <c r="E23" s="43">
        <f t="shared" si="2"/>
        <v>0.48434736842105264</v>
      </c>
    </row>
    <row r="24" spans="1:5" x14ac:dyDescent="0.25">
      <c r="A24" s="22" t="s">
        <v>22</v>
      </c>
      <c r="B24" s="23">
        <f>'Monthly Summary'!B36</f>
        <v>150</v>
      </c>
      <c r="C24" s="23">
        <f>'Monthly Summary'!P36</f>
        <v>0</v>
      </c>
      <c r="D24" s="85">
        <f t="shared" si="3"/>
        <v>150</v>
      </c>
      <c r="E24" s="43">
        <f t="shared" si="2"/>
        <v>0</v>
      </c>
    </row>
    <row r="25" spans="1:5" x14ac:dyDescent="0.25">
      <c r="A25" s="22" t="s">
        <v>23</v>
      </c>
      <c r="B25" s="23">
        <f>'Monthly Summary'!B38</f>
        <v>400</v>
      </c>
      <c r="C25" s="23">
        <f>'Monthly Summary'!P38</f>
        <v>100.3</v>
      </c>
      <c r="D25" s="85">
        <f t="shared" si="3"/>
        <v>299.7</v>
      </c>
      <c r="E25" s="43">
        <f t="shared" si="2"/>
        <v>0.25074999999999997</v>
      </c>
    </row>
    <row r="26" spans="1:5" ht="15.75" thickBot="1" x14ac:dyDescent="0.3">
      <c r="A26" s="22" t="s">
        <v>7</v>
      </c>
      <c r="B26" s="24">
        <f>'Monthly Summary'!B39</f>
        <v>0</v>
      </c>
      <c r="C26" s="24">
        <f>'Monthly Summary'!P39</f>
        <v>130</v>
      </c>
      <c r="D26" s="86" t="str">
        <f t="shared" si="3"/>
        <v>0.00</v>
      </c>
      <c r="E26" s="43"/>
    </row>
    <row r="27" spans="1:5" ht="30" x14ac:dyDescent="0.25">
      <c r="A27" s="25" t="s">
        <v>48</v>
      </c>
      <c r="B27" s="38">
        <f>SUM(B13:B26)</f>
        <v>27925</v>
      </c>
      <c r="C27" s="38">
        <f>SUM(C13:C26)</f>
        <v>6585.09</v>
      </c>
      <c r="D27" s="38">
        <f>SUM(D13:D26)</f>
        <v>22421.91</v>
      </c>
      <c r="E27" s="42">
        <f>C27/B27</f>
        <v>0.23581342882721576</v>
      </c>
    </row>
    <row r="28" spans="1:5" ht="30" x14ac:dyDescent="0.25">
      <c r="A28" s="36" t="s">
        <v>47</v>
      </c>
      <c r="B28" s="45">
        <f>SUM(B13:B17,B19:B26)</f>
        <v>27225</v>
      </c>
      <c r="C28" s="45">
        <f>SUM(C13:C17,C19:C26, 25)</f>
        <v>6365.02</v>
      </c>
      <c r="D28" s="45">
        <f>B28-C28</f>
        <v>20859.98</v>
      </c>
      <c r="E28" s="46">
        <f>C28/B28</f>
        <v>0.23379320477502297</v>
      </c>
    </row>
    <row r="29" spans="1:5" ht="5.25" customHeight="1" x14ac:dyDescent="0.25"/>
    <row r="30" spans="1:5" x14ac:dyDescent="0.25">
      <c r="C30" s="31" t="s">
        <v>75</v>
      </c>
    </row>
    <row r="31" spans="1:5" ht="15.75" thickBot="1" x14ac:dyDescent="0.3">
      <c r="A31" s="101" t="s">
        <v>76</v>
      </c>
      <c r="B31" s="101"/>
      <c r="C31" s="32">
        <v>36723.599999999999</v>
      </c>
    </row>
    <row r="32" spans="1:5" x14ac:dyDescent="0.25">
      <c r="A32" s="102" t="s">
        <v>49</v>
      </c>
      <c r="B32" s="102"/>
      <c r="C32" s="33">
        <v>100</v>
      </c>
    </row>
    <row r="33" spans="1:6" ht="30.75" customHeight="1" x14ac:dyDescent="0.25">
      <c r="A33" s="102" t="s">
        <v>60</v>
      </c>
      <c r="B33" s="102"/>
      <c r="C33" s="33">
        <v>27590.69</v>
      </c>
    </row>
    <row r="34" spans="1:6" x14ac:dyDescent="0.25">
      <c r="A34" s="102" t="s">
        <v>50</v>
      </c>
      <c r="B34" s="102"/>
      <c r="C34" s="33">
        <v>0</v>
      </c>
    </row>
    <row r="35" spans="1:6" ht="29.25" customHeight="1" x14ac:dyDescent="0.25">
      <c r="A35" s="102" t="s">
        <v>51</v>
      </c>
      <c r="B35" s="102"/>
      <c r="C35" s="33">
        <v>0</v>
      </c>
    </row>
    <row r="36" spans="1:6" x14ac:dyDescent="0.25">
      <c r="A36" s="102" t="s">
        <v>52</v>
      </c>
      <c r="B36" s="102"/>
      <c r="C36" s="33"/>
    </row>
    <row r="37" spans="1:6" ht="15.75" thickBot="1" x14ac:dyDescent="0.3">
      <c r="A37" s="105" t="s">
        <v>63</v>
      </c>
      <c r="B37" s="105"/>
      <c r="C37" s="32">
        <v>10000</v>
      </c>
    </row>
    <row r="38" spans="1:6" ht="15.75" thickBot="1" x14ac:dyDescent="0.3">
      <c r="A38" s="106" t="s">
        <v>53</v>
      </c>
      <c r="B38" s="106"/>
      <c r="C38" s="34">
        <f>SUM(C32:C33,C37)</f>
        <v>37690.69</v>
      </c>
    </row>
    <row r="39" spans="1:6" x14ac:dyDescent="0.25">
      <c r="A39" s="103" t="s">
        <v>61</v>
      </c>
      <c r="B39" s="103"/>
      <c r="C39" s="35">
        <f>C38-C31</f>
        <v>967.09000000000378</v>
      </c>
    </row>
    <row r="40" spans="1:6" x14ac:dyDescent="0.25">
      <c r="A40" t="s">
        <v>42</v>
      </c>
    </row>
    <row r="41" spans="1:6" x14ac:dyDescent="0.25">
      <c r="A41" s="100"/>
      <c r="B41" s="100"/>
      <c r="C41" s="100"/>
      <c r="D41" s="100"/>
      <c r="E41" s="100"/>
      <c r="F41" s="100"/>
    </row>
  </sheetData>
  <mergeCells count="11">
    <mergeCell ref="A1:F1"/>
    <mergeCell ref="A35:B35"/>
    <mergeCell ref="A36:B36"/>
    <mergeCell ref="A37:B37"/>
    <mergeCell ref="A38:B38"/>
    <mergeCell ref="A41:F41"/>
    <mergeCell ref="A31:B31"/>
    <mergeCell ref="A32:B32"/>
    <mergeCell ref="A33:B33"/>
    <mergeCell ref="A34:B34"/>
    <mergeCell ref="A39:B39"/>
  </mergeCells>
  <phoneticPr fontId="23" type="noConversion"/>
  <pageMargins left="0.25" right="0.25" top="0.25" bottom="0.25" header="0.5" footer="0.5"/>
  <pageSetup scale="99"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abSelected="1" workbookViewId="0">
      <selection activeCell="A44" sqref="A44"/>
    </sheetView>
  </sheetViews>
  <sheetFormatPr defaultColWidth="8.85546875" defaultRowHeight="15" x14ac:dyDescent="0.25"/>
  <cols>
    <col min="1" max="1" width="40.85546875" customWidth="1"/>
    <col min="2" max="2" width="13" customWidth="1"/>
    <col min="4" max="4" width="15.42578125" customWidth="1"/>
  </cols>
  <sheetData>
    <row r="1" spans="1:2" ht="18.75" x14ac:dyDescent="0.3">
      <c r="A1" s="98" t="s">
        <v>70</v>
      </c>
      <c r="B1" s="98"/>
    </row>
    <row r="2" spans="1:2" x14ac:dyDescent="0.25">
      <c r="A2" s="99" t="s">
        <v>69</v>
      </c>
      <c r="B2" s="99"/>
    </row>
    <row r="4" spans="1:2" x14ac:dyDescent="0.25">
      <c r="A4" s="64" t="s">
        <v>0</v>
      </c>
      <c r="B4" s="26"/>
    </row>
    <row r="5" spans="1:2" x14ac:dyDescent="0.25">
      <c r="A5" s="19" t="s">
        <v>1</v>
      </c>
      <c r="B5" s="70">
        <v>9100</v>
      </c>
    </row>
    <row r="6" spans="1:2" x14ac:dyDescent="0.25">
      <c r="A6" s="19" t="s">
        <v>37</v>
      </c>
      <c r="B6" s="70">
        <v>6800</v>
      </c>
    </row>
    <row r="7" spans="1:2" x14ac:dyDescent="0.25">
      <c r="A7" s="19" t="s">
        <v>3</v>
      </c>
      <c r="B7" s="70">
        <v>10</v>
      </c>
    </row>
    <row r="8" spans="1:2" x14ac:dyDescent="0.25">
      <c r="A8" s="19" t="s">
        <v>4</v>
      </c>
      <c r="B8" s="70">
        <v>500</v>
      </c>
    </row>
    <row r="9" spans="1:2" x14ac:dyDescent="0.25">
      <c r="A9" s="19" t="s">
        <v>72</v>
      </c>
      <c r="B9" s="70">
        <v>11000</v>
      </c>
    </row>
    <row r="10" spans="1:2" x14ac:dyDescent="0.25">
      <c r="A10" s="19" t="s">
        <v>6</v>
      </c>
      <c r="B10" s="70">
        <v>525</v>
      </c>
    </row>
    <row r="11" spans="1:2" x14ac:dyDescent="0.25">
      <c r="A11" s="19" t="s">
        <v>71</v>
      </c>
      <c r="B11" s="71">
        <v>50</v>
      </c>
    </row>
    <row r="12" spans="1:2" x14ac:dyDescent="0.25">
      <c r="A12" s="51" t="s">
        <v>59</v>
      </c>
      <c r="B12" s="72">
        <f t="shared" ref="B12" si="0">SUM(B5,B6:B10,B11)</f>
        <v>27985</v>
      </c>
    </row>
    <row r="13" spans="1:2" x14ac:dyDescent="0.25">
      <c r="A13" s="2"/>
      <c r="B13" s="73"/>
    </row>
    <row r="14" spans="1:2" x14ac:dyDescent="0.25">
      <c r="A14" s="26" t="s">
        <v>8</v>
      </c>
      <c r="B14" s="74"/>
    </row>
    <row r="15" spans="1:2" x14ac:dyDescent="0.25">
      <c r="A15" s="87" t="s">
        <v>2</v>
      </c>
      <c r="B15" s="88">
        <f>SUM(B16:B18)</f>
        <v>7550</v>
      </c>
    </row>
    <row r="16" spans="1:2" x14ac:dyDescent="0.25">
      <c r="A16" s="3" t="s">
        <v>38</v>
      </c>
      <c r="B16" s="76">
        <v>7000</v>
      </c>
    </row>
    <row r="17" spans="1:2" x14ac:dyDescent="0.25">
      <c r="A17" s="3" t="s">
        <v>11</v>
      </c>
      <c r="B17" s="76">
        <v>150</v>
      </c>
    </row>
    <row r="18" spans="1:2" x14ac:dyDescent="0.25">
      <c r="A18" s="3" t="s">
        <v>65</v>
      </c>
      <c r="B18" s="76">
        <v>400</v>
      </c>
    </row>
    <row r="19" spans="1:2" x14ac:dyDescent="0.25">
      <c r="A19" s="19" t="s">
        <v>9</v>
      </c>
      <c r="B19" s="75">
        <v>400</v>
      </c>
    </row>
    <row r="20" spans="1:2" x14ac:dyDescent="0.25">
      <c r="A20" s="19" t="s">
        <v>62</v>
      </c>
      <c r="B20" s="75">
        <v>500</v>
      </c>
    </row>
    <row r="21" spans="1:2" x14ac:dyDescent="0.25">
      <c r="A21" s="19" t="s">
        <v>5</v>
      </c>
      <c r="B21" s="75">
        <v>11000</v>
      </c>
    </row>
    <row r="22" spans="1:2" x14ac:dyDescent="0.25">
      <c r="A22" s="87" t="s">
        <v>13</v>
      </c>
      <c r="B22" s="88">
        <f>SUM(B23:B25)</f>
        <v>740</v>
      </c>
    </row>
    <row r="23" spans="1:2" x14ac:dyDescent="0.25">
      <c r="A23" s="48" t="s">
        <v>73</v>
      </c>
      <c r="B23" s="76">
        <v>700</v>
      </c>
    </row>
    <row r="24" spans="1:2" x14ac:dyDescent="0.25">
      <c r="A24" s="48" t="s">
        <v>58</v>
      </c>
      <c r="B24" s="76">
        <v>15</v>
      </c>
    </row>
    <row r="25" spans="1:2" x14ac:dyDescent="0.25">
      <c r="A25" s="3" t="s">
        <v>14</v>
      </c>
      <c r="B25" s="76">
        <v>25</v>
      </c>
    </row>
    <row r="26" spans="1:2" x14ac:dyDescent="0.25">
      <c r="A26" s="19" t="s">
        <v>15</v>
      </c>
      <c r="B26" s="75">
        <v>500</v>
      </c>
    </row>
    <row r="27" spans="1:2" x14ac:dyDescent="0.25">
      <c r="A27" s="19" t="s">
        <v>12</v>
      </c>
      <c r="B27" s="75">
        <v>500</v>
      </c>
    </row>
    <row r="28" spans="1:2" x14ac:dyDescent="0.25">
      <c r="A28" s="87" t="s">
        <v>16</v>
      </c>
      <c r="B28" s="88">
        <f>SUM(B29:B33)</f>
        <v>4650</v>
      </c>
    </row>
    <row r="29" spans="1:2" x14ac:dyDescent="0.25">
      <c r="A29" s="3" t="s">
        <v>17</v>
      </c>
      <c r="B29" s="76">
        <v>3250</v>
      </c>
    </row>
    <row r="30" spans="1:2" x14ac:dyDescent="0.25">
      <c r="A30" s="3" t="s">
        <v>18</v>
      </c>
      <c r="B30" s="77">
        <v>500</v>
      </c>
    </row>
    <row r="31" spans="1:2" x14ac:dyDescent="0.25">
      <c r="A31" s="3" t="s">
        <v>19</v>
      </c>
      <c r="B31" s="77">
        <v>300</v>
      </c>
    </row>
    <row r="32" spans="1:2" x14ac:dyDescent="0.25">
      <c r="A32" s="3" t="s">
        <v>55</v>
      </c>
      <c r="B32" s="77">
        <v>500</v>
      </c>
    </row>
    <row r="33" spans="1:2" x14ac:dyDescent="0.25">
      <c r="A33" s="3" t="s">
        <v>20</v>
      </c>
      <c r="B33" s="77">
        <v>100</v>
      </c>
    </row>
    <row r="34" spans="1:2" x14ac:dyDescent="0.25">
      <c r="A34" s="19" t="s">
        <v>21</v>
      </c>
      <c r="B34" s="78">
        <v>950</v>
      </c>
    </row>
    <row r="35" spans="1:2" x14ac:dyDescent="0.25">
      <c r="A35" s="19" t="s">
        <v>22</v>
      </c>
      <c r="B35" s="78">
        <v>150</v>
      </c>
    </row>
    <row r="36" spans="1:2" x14ac:dyDescent="0.25">
      <c r="A36" s="19" t="s">
        <v>66</v>
      </c>
      <c r="B36" s="78">
        <v>600</v>
      </c>
    </row>
    <row r="37" spans="1:2" x14ac:dyDescent="0.25">
      <c r="A37" s="19" t="s">
        <v>23</v>
      </c>
      <c r="B37" s="78">
        <v>400</v>
      </c>
    </row>
    <row r="38" spans="1:2" x14ac:dyDescent="0.25">
      <c r="A38" s="19" t="s">
        <v>7</v>
      </c>
      <c r="B38" s="79">
        <v>0</v>
      </c>
    </row>
    <row r="39" spans="1:2" x14ac:dyDescent="0.25">
      <c r="A39" s="51" t="s">
        <v>56</v>
      </c>
      <c r="B39" s="80">
        <f>SUM(B15,B19:B22,B26:B28,B34:B38)</f>
        <v>27940</v>
      </c>
    </row>
    <row r="40" spans="1:2" x14ac:dyDescent="0.25">
      <c r="A40" s="51" t="s">
        <v>57</v>
      </c>
      <c r="B40" s="75">
        <f>SUM(B15,B19:B21,B24,B25,B26:B28,B34:B38)</f>
        <v>27240</v>
      </c>
    </row>
  </sheetData>
  <mergeCells count="2">
    <mergeCell ref="A1:B1"/>
    <mergeCell ref="A2:B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Monthly Summary</vt:lpstr>
      <vt:lpstr>Monthly Report</vt:lpstr>
      <vt:lpstr>2017 Budget</vt:lpstr>
      <vt:lpstr>'Monthly Report'!Print_Area</vt:lpstr>
    </vt:vector>
  </TitlesOfParts>
  <Company>Community Coffee Company,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Shuffield</dc:creator>
  <cp:lastModifiedBy>TEST</cp:lastModifiedBy>
  <cp:lastPrinted>2015-09-26T16:22:44Z</cp:lastPrinted>
  <dcterms:created xsi:type="dcterms:W3CDTF">2014-11-19T02:31:40Z</dcterms:created>
  <dcterms:modified xsi:type="dcterms:W3CDTF">2017-11-01T20:22:16Z</dcterms:modified>
</cp:coreProperties>
</file>